
<file path=[Content_Types].xml><?xml version="1.0" encoding="utf-8"?>
<Types xmlns="http://schemas.openxmlformats.org/package/2006/content-types">
  <Override PartName="/xl/worksheets/sheet15.xml" ContentType="application/vnd.openxmlformats-officedocument.spreadsheetml.worksheet+xml"/>
  <Override PartName="/xl/charts/chart6.xml" ContentType="application/vnd.openxmlformats-officedocument.drawingml.chart+xml"/>
  <Override PartName="/xl/worksheets/sheet9.xml" ContentType="application/vnd.openxmlformats-officedocument.spreadsheetml.worksheet+xml"/>
  <Override PartName="/xl/worksheets/sheet13.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charts/chart4.xml" ContentType="application/vnd.openxmlformats-officedocument.drawingml.chart+xml"/>
  <Override PartName="/xl/drawings/drawing6.xml" ContentType="application/vnd.openxmlformats-officedocument.drawing+xml"/>
  <Override PartName="/xl/drawings/drawing8.xml" ContentType="application/vnd.openxmlformats-officedocument.drawing+xml"/>
  <Override PartName="/xl/drawings/drawing19.xml" ContentType="application/vnd.openxmlformats-officedocument.drawing+xml"/>
  <Override PartName="/xl/worksheets/sheet7.xml" ContentType="application/vnd.openxmlformats-officedocument.spreadsheetml.worksheet+xml"/>
  <Override PartName="/xl/worksheets/sheet11.xml" ContentType="application/vnd.openxmlformats-officedocument.spreadsheetml.worksheet+xml"/>
  <Override PartName="/xl/worksheets/sheet20.xml" ContentType="application/vnd.openxmlformats-officedocument.spreadsheetml.worksheet+xml"/>
  <Override PartName="/xl/charts/chart2.xml" ContentType="application/vnd.openxmlformats-officedocument.drawingml.chart+xml"/>
  <Override PartName="/xl/drawings/drawing4.xml" ContentType="application/vnd.openxmlformats-officedocument.drawing+xml"/>
  <Override PartName="/xl/drawings/drawing17.xml" ContentType="application/vnd.openxmlformats-officedocument.drawing+xml"/>
  <Default Extension="rels" ContentType="application/vnd.openxmlformats-package.relationships+xml"/>
  <Default Extension="xml" ContentType="application/xml"/>
  <Override PartName="/xl/worksheets/sheet5.xml" ContentType="application/vnd.openxmlformats-officedocument.spreadsheetml.worksheet+xml"/>
  <Override PartName="/xl/drawings/drawing2.xml" ContentType="application/vnd.openxmlformats-officedocument.drawing+xml"/>
  <Override PartName="/xl/drawings/drawing15.xml" ContentType="application/vnd.openxmlformats-officedocument.drawing+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charts/chart13.xml" ContentType="application/vnd.openxmlformats-officedocument.drawingml.chart+xml"/>
  <Override PartName="/xl/charts/chart14.xml" ContentType="application/vnd.openxmlformats-officedocument.drawingml.chart+xml"/>
  <Override PartName="/xl/worksheets/sheet17.xml" ContentType="application/vnd.openxmlformats-officedocument.spreadsheetml.worksheet+xml"/>
  <Override PartName="/xl/worksheets/sheet18.xml" ContentType="application/vnd.openxmlformats-officedocument.spreadsheetml.worksheet+xml"/>
  <Override PartName="/xl/charts/chart8.xml" ContentType="application/vnd.openxmlformats-officedocument.drawingml.chart+xml"/>
  <Override PartName="/xl/charts/chart9.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Override PartName="/xl/charts/chart7.xml" ContentType="application/vnd.openxmlformats-officedocument.drawingml.chart+xml"/>
  <Override PartName="/xl/drawings/drawing9.xml" ContentType="application/vnd.openxmlformats-officedocument.drawing+xml"/>
  <Override PartName="/xl/charts/chart10.xml" ContentType="application/vnd.openxmlformats-officedocument.drawingml.chart+xml"/>
  <Override PartName="/xl/worksheets/sheet14.xml" ContentType="application/vnd.openxmlformats-officedocument.spreadsheetml.worksheet+xml"/>
  <Override PartName="/xl/worksheets/sheet23.xml" ContentType="application/vnd.openxmlformats-officedocument.spreadsheetml.worksheet+xml"/>
  <Override PartName="/xl/charts/chart5.xml" ContentType="application/vnd.openxmlformats-officedocument.drawingml.chart+xml"/>
  <Override PartName="/xl/drawings/drawing7.xml" ContentType="application/vnd.openxmlformats-officedocument.drawing+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charts/chart3.xml" ContentType="application/vnd.openxmlformats-officedocument.drawingml.chart+xml"/>
  <Override PartName="/xl/drawings/drawing5.xml" ContentType="application/vnd.openxmlformats-officedocument.drawing+xml"/>
  <Override PartName="/xl/drawings/drawing18.xml" ContentType="application/vnd.openxmlformats-officedocument.drawing+xml"/>
  <Override PartName="/xl/workbook.xml" ContentType="application/vnd.openxmlformats-officedocument.spreadsheetml.sheet.main+xml"/>
  <Override PartName="/xl/worksheets/sheet4.xml" ContentType="application/vnd.openxmlformats-officedocument.spreadsheetml.worksheet+xml"/>
  <Override PartName="/xl/worksheets/sheet10.xml" ContentType="application/vnd.openxmlformats-officedocument.spreadsheetml.worksheet+xml"/>
  <Override PartName="/xl/drawings/drawing3.xml" ContentType="application/vnd.openxmlformats-officedocument.drawing+xml"/>
  <Override PartName="/xl/charts/chart1.xml" ContentType="application/vnd.openxmlformats-officedocument.drawingml.chart+xml"/>
  <Override PartName="/xl/drawings/drawing16.xml" ContentType="application/vnd.openxmlformats-officedocument.drawing+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480" yWindow="90" windowWidth="15195" windowHeight="8445" tabRatio="778"/>
  </bookViews>
  <sheets>
    <sheet name="Introduction" sheetId="4" r:id="rId1"/>
    <sheet name="Revenue" sheetId="20" r:id="rId2"/>
    <sheet name="KZN" sheetId="2" r:id="rId3"/>
    <sheet name="KZN Structure" sheetId="12" r:id="rId4"/>
    <sheet name="KZN Growth" sheetId="13" r:id="rId5"/>
    <sheet name="KZN Totals" sheetId="15" r:id="rId6"/>
    <sheet name="KZN Munic Contr" sheetId="16" r:id="rId7"/>
    <sheet name="KZN Munic Ratings" sheetId="18" r:id="rId8"/>
    <sheet name="KZN Munic Ratings Correlation" sheetId="17" r:id="rId9"/>
    <sheet name="Conditional Grants" sheetId="21" r:id="rId10"/>
    <sheet name="Conditional Grants %" sheetId="22" r:id="rId11"/>
    <sheet name="2003" sheetId="1" r:id="rId12"/>
    <sheet name="2004" sheetId="3" r:id="rId13"/>
    <sheet name="2005" sheetId="9" r:id="rId14"/>
    <sheet name="2006" sheetId="8" r:id="rId15"/>
    <sheet name="2007" sheetId="7" r:id="rId16"/>
    <sheet name="2008" sheetId="6" r:id="rId17"/>
    <sheet name="2009" sheetId="5" r:id="rId18"/>
    <sheet name="2010" sheetId="28" r:id="rId19"/>
    <sheet name="2011" sheetId="29" r:id="rId20"/>
    <sheet name="2012" sheetId="30" r:id="rId21"/>
    <sheet name="Monthly OPEX" sheetId="19" r:id="rId22"/>
    <sheet name="Monthly OPEX (2)" sheetId="24" r:id="rId23"/>
  </sheets>
  <definedNames>
    <definedName name="_xlnm._FilterDatabase" localSheetId="7" hidden="1">'KZN Munic Ratings'!$A$1:$E$62</definedName>
    <definedName name="_xlnm._FilterDatabase" localSheetId="8" hidden="1">'KZN Munic Ratings Correlation'!$A$1:$I$62</definedName>
    <definedName name="_xlnm.Print_Area" localSheetId="9">'Conditional Grants'!$A$1:$B$91</definedName>
    <definedName name="_xlnm.Print_Area" localSheetId="10">'Conditional Grants %'!$A$1:$B$89</definedName>
    <definedName name="_xlnm.Print_Titles" localSheetId="9">'Conditional Grants'!$A:$B,'Conditional Grants'!$1:$5</definedName>
    <definedName name="_xlnm.Print_Titles" localSheetId="10">'Conditional Grants %'!$A:$B,'Conditional Grants %'!$1:$5</definedName>
  </definedNames>
  <calcPr calcId="125725"/>
</workbook>
</file>

<file path=xl/calcChain.xml><?xml version="1.0" encoding="utf-8"?>
<calcChain xmlns="http://schemas.openxmlformats.org/spreadsheetml/2006/main">
  <c r="K35" i="2"/>
  <c r="K26"/>
  <c r="K9"/>
  <c r="K10"/>
  <c r="K11"/>
  <c r="K12"/>
  <c r="K13"/>
  <c r="K14"/>
  <c r="K15"/>
  <c r="K17"/>
  <c r="K16" s="1"/>
  <c r="K18"/>
  <c r="K19"/>
  <c r="K20"/>
  <c r="K21"/>
  <c r="K22"/>
  <c r="K23"/>
  <c r="K24"/>
  <c r="K30"/>
  <c r="K29" s="1"/>
  <c r="K31"/>
  <c r="K32"/>
  <c r="K33"/>
  <c r="K36"/>
  <c r="K37"/>
  <c r="K38"/>
  <c r="K39"/>
  <c r="K40"/>
  <c r="K43"/>
  <c r="K42" s="1"/>
  <c r="K44"/>
  <c r="J26"/>
  <c r="J9"/>
  <c r="J10"/>
  <c r="J11"/>
  <c r="J12"/>
  <c r="J13"/>
  <c r="J14"/>
  <c r="J17"/>
  <c r="I17" i="13" s="1"/>
  <c r="J18" i="2"/>
  <c r="J19"/>
  <c r="J20"/>
  <c r="J21"/>
  <c r="J21" i="13" s="1"/>
  <c r="J22" i="2"/>
  <c r="J23"/>
  <c r="J24"/>
  <c r="J30"/>
  <c r="J29" s="1"/>
  <c r="I29" i="13" s="1"/>
  <c r="J31" i="2"/>
  <c r="J32"/>
  <c r="J33"/>
  <c r="J36"/>
  <c r="I36" i="13" s="1"/>
  <c r="J37" i="2"/>
  <c r="J38"/>
  <c r="J39"/>
  <c r="J40"/>
  <c r="I40" i="13" s="1"/>
  <c r="J43" i="2"/>
  <c r="J44"/>
  <c r="J46" s="1"/>
  <c r="I26"/>
  <c r="I9"/>
  <c r="I10"/>
  <c r="I11"/>
  <c r="I12"/>
  <c r="I13"/>
  <c r="I14"/>
  <c r="I17"/>
  <c r="I18"/>
  <c r="I19"/>
  <c r="I20"/>
  <c r="I21"/>
  <c r="I22"/>
  <c r="I23"/>
  <c r="I24"/>
  <c r="I30"/>
  <c r="I29" s="1"/>
  <c r="I31"/>
  <c r="I32"/>
  <c r="I33"/>
  <c r="I36"/>
  <c r="I35" s="1"/>
  <c r="I37"/>
  <c r="I38"/>
  <c r="I39"/>
  <c r="I40"/>
  <c r="I43"/>
  <c r="I44"/>
  <c r="I46" s="1"/>
  <c r="H26"/>
  <c r="H9"/>
  <c r="H10"/>
  <c r="H11"/>
  <c r="H12"/>
  <c r="H13"/>
  <c r="H14"/>
  <c r="H17"/>
  <c r="H18"/>
  <c r="H19"/>
  <c r="H20"/>
  <c r="H21"/>
  <c r="H22"/>
  <c r="H23"/>
  <c r="H24"/>
  <c r="H30"/>
  <c r="H31"/>
  <c r="H32"/>
  <c r="H33"/>
  <c r="H36"/>
  <c r="H37"/>
  <c r="H38"/>
  <c r="H39"/>
  <c r="H40"/>
  <c r="H43"/>
  <c r="H44"/>
  <c r="H42" s="1"/>
  <c r="G26"/>
  <c r="G9"/>
  <c r="G10"/>
  <c r="G11"/>
  <c r="G12"/>
  <c r="G13"/>
  <c r="G14"/>
  <c r="G17"/>
  <c r="G18"/>
  <c r="G19"/>
  <c r="G20"/>
  <c r="G21"/>
  <c r="G22"/>
  <c r="G23"/>
  <c r="G24"/>
  <c r="G30"/>
  <c r="G31"/>
  <c r="G32"/>
  <c r="G33"/>
  <c r="G36"/>
  <c r="G35" s="1"/>
  <c r="G37"/>
  <c r="G38"/>
  <c r="G39"/>
  <c r="G40"/>
  <c r="G43"/>
  <c r="G44"/>
  <c r="G46" s="1"/>
  <c r="F35"/>
  <c r="F9"/>
  <c r="F10"/>
  <c r="F11"/>
  <c r="F12"/>
  <c r="F13"/>
  <c r="F14"/>
  <c r="F17"/>
  <c r="F18"/>
  <c r="F19"/>
  <c r="F20"/>
  <c r="F21"/>
  <c r="F22"/>
  <c r="F23"/>
  <c r="F24"/>
  <c r="F26"/>
  <c r="F30"/>
  <c r="F31"/>
  <c r="F32"/>
  <c r="F33"/>
  <c r="F36"/>
  <c r="F37"/>
  <c r="F38"/>
  <c r="F39"/>
  <c r="F40"/>
  <c r="F43"/>
  <c r="F44"/>
  <c r="D35"/>
  <c r="E42"/>
  <c r="D42"/>
  <c r="E9"/>
  <c r="E10"/>
  <c r="E11"/>
  <c r="E12"/>
  <c r="E13"/>
  <c r="E14"/>
  <c r="E17"/>
  <c r="E16" s="1"/>
  <c r="E18"/>
  <c r="E19"/>
  <c r="E20"/>
  <c r="E21"/>
  <c r="E22"/>
  <c r="E23"/>
  <c r="E24"/>
  <c r="E30"/>
  <c r="E29" s="1"/>
  <c r="E31"/>
  <c r="E32"/>
  <c r="E33"/>
  <c r="E36"/>
  <c r="E37"/>
  <c r="E38"/>
  <c r="E39"/>
  <c r="E40"/>
  <c r="E43"/>
  <c r="E46" s="1"/>
  <c r="E44"/>
  <c r="D9"/>
  <c r="D10"/>
  <c r="D11"/>
  <c r="D12"/>
  <c r="D13"/>
  <c r="D14"/>
  <c r="D17"/>
  <c r="D16" s="1"/>
  <c r="D18"/>
  <c r="D19"/>
  <c r="D20"/>
  <c r="D21"/>
  <c r="D22"/>
  <c r="D23"/>
  <c r="D24"/>
  <c r="D30"/>
  <c r="D29" s="1"/>
  <c r="D31"/>
  <c r="D32"/>
  <c r="D33"/>
  <c r="D36"/>
  <c r="D37"/>
  <c r="D38"/>
  <c r="D39"/>
  <c r="D40"/>
  <c r="D43"/>
  <c r="D46" s="1"/>
  <c r="D44"/>
  <c r="C29"/>
  <c r="C9"/>
  <c r="C10"/>
  <c r="C11"/>
  <c r="C12"/>
  <c r="C7" s="1"/>
  <c r="C13"/>
  <c r="C14"/>
  <c r="C17"/>
  <c r="C18"/>
  <c r="C19"/>
  <c r="C20"/>
  <c r="C21"/>
  <c r="C22"/>
  <c r="C23"/>
  <c r="C24"/>
  <c r="C30"/>
  <c r="C31"/>
  <c r="C32"/>
  <c r="C33"/>
  <c r="C36"/>
  <c r="C37"/>
  <c r="C38"/>
  <c r="C39"/>
  <c r="C40"/>
  <c r="C43"/>
  <c r="C44"/>
  <c r="C8"/>
  <c r="D8"/>
  <c r="D7" s="1"/>
  <c r="D26" s="1"/>
  <c r="B44"/>
  <c r="H89" i="22"/>
  <c r="I89"/>
  <c r="J89"/>
  <c r="K89"/>
  <c r="L89"/>
  <c r="M89"/>
  <c r="N89"/>
  <c r="O89"/>
  <c r="P89"/>
  <c r="Q89"/>
  <c r="S89"/>
  <c r="U89"/>
  <c r="H7"/>
  <c r="I7"/>
  <c r="J7"/>
  <c r="K7"/>
  <c r="L7"/>
  <c r="M7"/>
  <c r="N7"/>
  <c r="O7"/>
  <c r="P7"/>
  <c r="Q7"/>
  <c r="S7"/>
  <c r="U7"/>
  <c r="H9"/>
  <c r="I9"/>
  <c r="J9"/>
  <c r="K9"/>
  <c r="L9"/>
  <c r="M9"/>
  <c r="N9"/>
  <c r="O9"/>
  <c r="P9"/>
  <c r="Q9"/>
  <c r="S9"/>
  <c r="U9"/>
  <c r="H10"/>
  <c r="I10"/>
  <c r="J10"/>
  <c r="K10"/>
  <c r="L10"/>
  <c r="M10"/>
  <c r="N10"/>
  <c r="O10"/>
  <c r="P10"/>
  <c r="Q10"/>
  <c r="S10"/>
  <c r="U10"/>
  <c r="H11"/>
  <c r="I11"/>
  <c r="J11"/>
  <c r="K11"/>
  <c r="L11"/>
  <c r="M11"/>
  <c r="N11"/>
  <c r="O11"/>
  <c r="P11"/>
  <c r="Q11"/>
  <c r="S11"/>
  <c r="U11"/>
  <c r="H12"/>
  <c r="I12"/>
  <c r="J12"/>
  <c r="K12"/>
  <c r="L12"/>
  <c r="M12"/>
  <c r="N12"/>
  <c r="O12"/>
  <c r="P12"/>
  <c r="Q12"/>
  <c r="S12"/>
  <c r="U12"/>
  <c r="H13"/>
  <c r="I13"/>
  <c r="J13"/>
  <c r="K13"/>
  <c r="L13"/>
  <c r="M13"/>
  <c r="N13"/>
  <c r="O13"/>
  <c r="P13"/>
  <c r="Q13"/>
  <c r="S13"/>
  <c r="U13"/>
  <c r="H14"/>
  <c r="I14"/>
  <c r="J14"/>
  <c r="K14"/>
  <c r="L14"/>
  <c r="M14"/>
  <c r="N14"/>
  <c r="O14"/>
  <c r="P14"/>
  <c r="Q14"/>
  <c r="S14"/>
  <c r="U14"/>
  <c r="H15"/>
  <c r="I15"/>
  <c r="J15"/>
  <c r="K15"/>
  <c r="L15"/>
  <c r="M15"/>
  <c r="N15"/>
  <c r="O15"/>
  <c r="P15"/>
  <c r="Q15"/>
  <c r="S15"/>
  <c r="U15"/>
  <c r="H16"/>
  <c r="I16"/>
  <c r="J16"/>
  <c r="K16"/>
  <c r="L16"/>
  <c r="M16"/>
  <c r="N16"/>
  <c r="O16"/>
  <c r="P16"/>
  <c r="Q16"/>
  <c r="S16"/>
  <c r="U16"/>
  <c r="H18"/>
  <c r="I18"/>
  <c r="J18"/>
  <c r="K18"/>
  <c r="L18"/>
  <c r="M18"/>
  <c r="N18"/>
  <c r="O18"/>
  <c r="P18"/>
  <c r="Q18"/>
  <c r="S18"/>
  <c r="U18"/>
  <c r="H19"/>
  <c r="I19"/>
  <c r="J19"/>
  <c r="K19"/>
  <c r="L19"/>
  <c r="M19"/>
  <c r="N19"/>
  <c r="O19"/>
  <c r="P19"/>
  <c r="Q19"/>
  <c r="S19"/>
  <c r="U19"/>
  <c r="H20"/>
  <c r="I20"/>
  <c r="J20"/>
  <c r="K20"/>
  <c r="L20"/>
  <c r="M20"/>
  <c r="N20"/>
  <c r="O20"/>
  <c r="P20"/>
  <c r="Q20"/>
  <c r="S20"/>
  <c r="U20"/>
  <c r="H21"/>
  <c r="I21"/>
  <c r="J21"/>
  <c r="K21"/>
  <c r="L21"/>
  <c r="M21"/>
  <c r="N21"/>
  <c r="O21"/>
  <c r="P21"/>
  <c r="Q21"/>
  <c r="S21"/>
  <c r="U21"/>
  <c r="H22"/>
  <c r="I22"/>
  <c r="J22"/>
  <c r="K22"/>
  <c r="L22"/>
  <c r="M22"/>
  <c r="N22"/>
  <c r="O22"/>
  <c r="P22"/>
  <c r="Q22"/>
  <c r="S22"/>
  <c r="U22"/>
  <c r="H23"/>
  <c r="I23"/>
  <c r="J23"/>
  <c r="K23"/>
  <c r="L23"/>
  <c r="M23"/>
  <c r="N23"/>
  <c r="O23"/>
  <c r="P23"/>
  <c r="Q23"/>
  <c r="S23"/>
  <c r="U23"/>
  <c r="H24"/>
  <c r="I24"/>
  <c r="J24"/>
  <c r="K24"/>
  <c r="L24"/>
  <c r="M24"/>
  <c r="N24"/>
  <c r="O24"/>
  <c r="P24"/>
  <c r="Q24"/>
  <c r="S24"/>
  <c r="U24"/>
  <c r="H25"/>
  <c r="I25"/>
  <c r="J25"/>
  <c r="K25"/>
  <c r="L25"/>
  <c r="M25"/>
  <c r="N25"/>
  <c r="O25"/>
  <c r="P25"/>
  <c r="Q25"/>
  <c r="S25"/>
  <c r="U25"/>
  <c r="H26"/>
  <c r="I26"/>
  <c r="J26"/>
  <c r="K26"/>
  <c r="L26"/>
  <c r="M26"/>
  <c r="N26"/>
  <c r="O26"/>
  <c r="P26"/>
  <c r="Q26"/>
  <c r="S26"/>
  <c r="U26"/>
  <c r="H28"/>
  <c r="I28"/>
  <c r="J28"/>
  <c r="K28"/>
  <c r="L28"/>
  <c r="M28"/>
  <c r="N28"/>
  <c r="O28"/>
  <c r="P28"/>
  <c r="Q28"/>
  <c r="S28"/>
  <c r="U28"/>
  <c r="H29"/>
  <c r="I29"/>
  <c r="J29"/>
  <c r="K29"/>
  <c r="L29"/>
  <c r="M29"/>
  <c r="N29"/>
  <c r="O29"/>
  <c r="P29"/>
  <c r="Q29"/>
  <c r="H30"/>
  <c r="I30"/>
  <c r="J30"/>
  <c r="K30"/>
  <c r="L30"/>
  <c r="M30"/>
  <c r="N30"/>
  <c r="O30"/>
  <c r="P30"/>
  <c r="Q30"/>
  <c r="S30"/>
  <c r="U30"/>
  <c r="H31"/>
  <c r="I31"/>
  <c r="J31"/>
  <c r="K31"/>
  <c r="L31"/>
  <c r="M31"/>
  <c r="N31"/>
  <c r="O31"/>
  <c r="P31"/>
  <c r="Q31"/>
  <c r="H32"/>
  <c r="I32"/>
  <c r="J32"/>
  <c r="K32"/>
  <c r="L32"/>
  <c r="M32"/>
  <c r="N32"/>
  <c r="O32"/>
  <c r="P32"/>
  <c r="Q32"/>
  <c r="S32"/>
  <c r="U32"/>
  <c r="H33"/>
  <c r="I33"/>
  <c r="J33"/>
  <c r="K33"/>
  <c r="L33"/>
  <c r="M33"/>
  <c r="N33"/>
  <c r="O33"/>
  <c r="P33"/>
  <c r="Q33"/>
  <c r="S33"/>
  <c r="U33"/>
  <c r="H34"/>
  <c r="I34"/>
  <c r="J34"/>
  <c r="K34"/>
  <c r="L34"/>
  <c r="M34"/>
  <c r="N34"/>
  <c r="O34"/>
  <c r="P34"/>
  <c r="Q34"/>
  <c r="S34"/>
  <c r="U34"/>
  <c r="H36"/>
  <c r="I36"/>
  <c r="J36"/>
  <c r="K36"/>
  <c r="L36"/>
  <c r="M36"/>
  <c r="N36"/>
  <c r="O36"/>
  <c r="P36"/>
  <c r="Q36"/>
  <c r="S36"/>
  <c r="U36"/>
  <c r="H37"/>
  <c r="I37"/>
  <c r="J37"/>
  <c r="K37"/>
  <c r="L37"/>
  <c r="M37"/>
  <c r="N37"/>
  <c r="O37"/>
  <c r="P37"/>
  <c r="Q37"/>
  <c r="S37"/>
  <c r="U37"/>
  <c r="H38"/>
  <c r="I38"/>
  <c r="J38"/>
  <c r="K38"/>
  <c r="L38"/>
  <c r="M38"/>
  <c r="N38"/>
  <c r="O38"/>
  <c r="P38"/>
  <c r="Q38"/>
  <c r="H39"/>
  <c r="I39"/>
  <c r="J39"/>
  <c r="K39"/>
  <c r="L39"/>
  <c r="M39"/>
  <c r="N39"/>
  <c r="O39"/>
  <c r="P39"/>
  <c r="Q39"/>
  <c r="S39"/>
  <c r="U39"/>
  <c r="H40"/>
  <c r="I40"/>
  <c r="J40"/>
  <c r="K40"/>
  <c r="L40"/>
  <c r="M40"/>
  <c r="N40"/>
  <c r="O40"/>
  <c r="P40"/>
  <c r="Q40"/>
  <c r="S40"/>
  <c r="U40"/>
  <c r="H41"/>
  <c r="I41"/>
  <c r="J41"/>
  <c r="K41"/>
  <c r="L41"/>
  <c r="M41"/>
  <c r="N41"/>
  <c r="O41"/>
  <c r="P41"/>
  <c r="Q41"/>
  <c r="S41"/>
  <c r="U41"/>
  <c r="H43"/>
  <c r="I43"/>
  <c r="J43"/>
  <c r="K43"/>
  <c r="L43"/>
  <c r="M43"/>
  <c r="N43"/>
  <c r="O43"/>
  <c r="P43"/>
  <c r="Q43"/>
  <c r="S43"/>
  <c r="U43"/>
  <c r="H44"/>
  <c r="I44"/>
  <c r="J44"/>
  <c r="K44"/>
  <c r="L44"/>
  <c r="M44"/>
  <c r="N44"/>
  <c r="O44"/>
  <c r="P44"/>
  <c r="Q44"/>
  <c r="S44"/>
  <c r="U44"/>
  <c r="H45"/>
  <c r="I45"/>
  <c r="J45"/>
  <c r="K45"/>
  <c r="L45"/>
  <c r="M45"/>
  <c r="N45"/>
  <c r="O45"/>
  <c r="P45"/>
  <c r="Q45"/>
  <c r="H46"/>
  <c r="I46"/>
  <c r="J46"/>
  <c r="K46"/>
  <c r="L46"/>
  <c r="M46"/>
  <c r="N46"/>
  <c r="O46"/>
  <c r="P46"/>
  <c r="Q46"/>
  <c r="S46"/>
  <c r="U46"/>
  <c r="H47"/>
  <c r="I47"/>
  <c r="J47"/>
  <c r="K47"/>
  <c r="L47"/>
  <c r="M47"/>
  <c r="N47"/>
  <c r="O47"/>
  <c r="P47"/>
  <c r="Q47"/>
  <c r="S47"/>
  <c r="U47"/>
  <c r="H49"/>
  <c r="I49"/>
  <c r="J49"/>
  <c r="K49"/>
  <c r="L49"/>
  <c r="M49"/>
  <c r="N49"/>
  <c r="O49"/>
  <c r="P49"/>
  <c r="Q49"/>
  <c r="S49"/>
  <c r="U49"/>
  <c r="H50"/>
  <c r="I50"/>
  <c r="J50"/>
  <c r="K50"/>
  <c r="L50"/>
  <c r="M50"/>
  <c r="N50"/>
  <c r="O50"/>
  <c r="P50"/>
  <c r="Q50"/>
  <c r="H51"/>
  <c r="I51"/>
  <c r="J51"/>
  <c r="K51"/>
  <c r="L51"/>
  <c r="M51"/>
  <c r="N51"/>
  <c r="O51"/>
  <c r="P51"/>
  <c r="Q51"/>
  <c r="S51"/>
  <c r="U51"/>
  <c r="H52"/>
  <c r="I52"/>
  <c r="J52"/>
  <c r="K52"/>
  <c r="L52"/>
  <c r="M52"/>
  <c r="N52"/>
  <c r="O52"/>
  <c r="P52"/>
  <c r="Q52"/>
  <c r="S52"/>
  <c r="U52"/>
  <c r="H53"/>
  <c r="I53"/>
  <c r="J53"/>
  <c r="K53"/>
  <c r="L53"/>
  <c r="M53"/>
  <c r="N53"/>
  <c r="O53"/>
  <c r="P53"/>
  <c r="Q53"/>
  <c r="S53"/>
  <c r="U53"/>
  <c r="H54"/>
  <c r="I54"/>
  <c r="J54"/>
  <c r="K54"/>
  <c r="L54"/>
  <c r="M54"/>
  <c r="N54"/>
  <c r="O54"/>
  <c r="P54"/>
  <c r="Q54"/>
  <c r="S54"/>
  <c r="U54"/>
  <c r="H55"/>
  <c r="I55"/>
  <c r="J55"/>
  <c r="K55"/>
  <c r="L55"/>
  <c r="M55"/>
  <c r="N55"/>
  <c r="O55"/>
  <c r="P55"/>
  <c r="Q55"/>
  <c r="S55"/>
  <c r="U55"/>
  <c r="H57"/>
  <c r="I57"/>
  <c r="J57"/>
  <c r="K57"/>
  <c r="L57"/>
  <c r="M57"/>
  <c r="N57"/>
  <c r="O57"/>
  <c r="P57"/>
  <c r="Q57"/>
  <c r="S57"/>
  <c r="U57"/>
  <c r="H58"/>
  <c r="I58"/>
  <c r="J58"/>
  <c r="K58"/>
  <c r="L58"/>
  <c r="M58"/>
  <c r="N58"/>
  <c r="O58"/>
  <c r="P58"/>
  <c r="Q58"/>
  <c r="S58"/>
  <c r="U58"/>
  <c r="H59"/>
  <c r="I59"/>
  <c r="J59"/>
  <c r="K59"/>
  <c r="L59"/>
  <c r="M59"/>
  <c r="N59"/>
  <c r="O59"/>
  <c r="P59"/>
  <c r="Q59"/>
  <c r="S59"/>
  <c r="U59"/>
  <c r="H60"/>
  <c r="I60"/>
  <c r="J60"/>
  <c r="K60"/>
  <c r="L60"/>
  <c r="M60"/>
  <c r="N60"/>
  <c r="O60"/>
  <c r="P60"/>
  <c r="Q60"/>
  <c r="S60"/>
  <c r="U60"/>
  <c r="H61"/>
  <c r="I61"/>
  <c r="J61"/>
  <c r="K61"/>
  <c r="L61"/>
  <c r="M61"/>
  <c r="N61"/>
  <c r="O61"/>
  <c r="P61"/>
  <c r="Q61"/>
  <c r="S61"/>
  <c r="U61"/>
  <c r="H62"/>
  <c r="I62"/>
  <c r="J62"/>
  <c r="K62"/>
  <c r="L62"/>
  <c r="M62"/>
  <c r="N62"/>
  <c r="O62"/>
  <c r="P62"/>
  <c r="Q62"/>
  <c r="S62"/>
  <c r="U62"/>
  <c r="H63"/>
  <c r="I63"/>
  <c r="J63"/>
  <c r="K63"/>
  <c r="L63"/>
  <c r="M63"/>
  <c r="N63"/>
  <c r="O63"/>
  <c r="P63"/>
  <c r="Q63"/>
  <c r="S63"/>
  <c r="U63"/>
  <c r="H65"/>
  <c r="I65"/>
  <c r="J65"/>
  <c r="K65"/>
  <c r="L65"/>
  <c r="M65"/>
  <c r="N65"/>
  <c r="O65"/>
  <c r="P65"/>
  <c r="Q65"/>
  <c r="S65"/>
  <c r="U65"/>
  <c r="H66"/>
  <c r="I66"/>
  <c r="J66"/>
  <c r="K66"/>
  <c r="L66"/>
  <c r="M66"/>
  <c r="N66"/>
  <c r="O66"/>
  <c r="P66"/>
  <c r="Q66"/>
  <c r="S66"/>
  <c r="U66"/>
  <c r="H67"/>
  <c r="I67"/>
  <c r="J67"/>
  <c r="K67"/>
  <c r="L67"/>
  <c r="M67"/>
  <c r="N67"/>
  <c r="O67"/>
  <c r="P67"/>
  <c r="Q67"/>
  <c r="H68"/>
  <c r="I68"/>
  <c r="J68"/>
  <c r="K68"/>
  <c r="L68"/>
  <c r="M68"/>
  <c r="N68"/>
  <c r="O68"/>
  <c r="P68"/>
  <c r="Q68"/>
  <c r="S68"/>
  <c r="U68"/>
  <c r="H69"/>
  <c r="I69"/>
  <c r="J69"/>
  <c r="K69"/>
  <c r="L69"/>
  <c r="M69"/>
  <c r="N69"/>
  <c r="O69"/>
  <c r="P69"/>
  <c r="Q69"/>
  <c r="H70"/>
  <c r="I70"/>
  <c r="J70"/>
  <c r="K70"/>
  <c r="L70"/>
  <c r="M70"/>
  <c r="N70"/>
  <c r="O70"/>
  <c r="P70"/>
  <c r="Q70"/>
  <c r="S70"/>
  <c r="U70"/>
  <c r="H71"/>
  <c r="I71"/>
  <c r="J71"/>
  <c r="K71"/>
  <c r="L71"/>
  <c r="M71"/>
  <c r="N71"/>
  <c r="O71"/>
  <c r="P71"/>
  <c r="Q71"/>
  <c r="S71"/>
  <c r="U71"/>
  <c r="H72"/>
  <c r="I72"/>
  <c r="J72"/>
  <c r="K72"/>
  <c r="L72"/>
  <c r="M72"/>
  <c r="N72"/>
  <c r="O72"/>
  <c r="P72"/>
  <c r="Q72"/>
  <c r="S72"/>
  <c r="U72"/>
  <c r="H74"/>
  <c r="I74"/>
  <c r="J74"/>
  <c r="K74"/>
  <c r="L74"/>
  <c r="M74"/>
  <c r="N74"/>
  <c r="O74"/>
  <c r="P74"/>
  <c r="Q74"/>
  <c r="S74"/>
  <c r="U74"/>
  <c r="H75"/>
  <c r="I75"/>
  <c r="J75"/>
  <c r="K75"/>
  <c r="L75"/>
  <c r="M75"/>
  <c r="N75"/>
  <c r="O75"/>
  <c r="P75"/>
  <c r="Q75"/>
  <c r="S75"/>
  <c r="U75"/>
  <c r="H76"/>
  <c r="I76"/>
  <c r="J76"/>
  <c r="K76"/>
  <c r="L76"/>
  <c r="M76"/>
  <c r="N76"/>
  <c r="O76"/>
  <c r="P76"/>
  <c r="Q76"/>
  <c r="S76"/>
  <c r="U76"/>
  <c r="H77"/>
  <c r="I77"/>
  <c r="J77"/>
  <c r="K77"/>
  <c r="L77"/>
  <c r="M77"/>
  <c r="N77"/>
  <c r="O77"/>
  <c r="P77"/>
  <c r="Q77"/>
  <c r="H78"/>
  <c r="I78"/>
  <c r="J78"/>
  <c r="K78"/>
  <c r="L78"/>
  <c r="M78"/>
  <c r="N78"/>
  <c r="O78"/>
  <c r="P78"/>
  <c r="Q78"/>
  <c r="S78"/>
  <c r="U78"/>
  <c r="H79"/>
  <c r="I79"/>
  <c r="J79"/>
  <c r="K79"/>
  <c r="L79"/>
  <c r="M79"/>
  <c r="N79"/>
  <c r="O79"/>
  <c r="P79"/>
  <c r="Q79"/>
  <c r="S79"/>
  <c r="U79"/>
  <c r="H81"/>
  <c r="I81"/>
  <c r="J81"/>
  <c r="K81"/>
  <c r="L81"/>
  <c r="M81"/>
  <c r="N81"/>
  <c r="O81"/>
  <c r="P81"/>
  <c r="Q81"/>
  <c r="S81"/>
  <c r="U81"/>
  <c r="H82"/>
  <c r="I82"/>
  <c r="J82"/>
  <c r="K82"/>
  <c r="L82"/>
  <c r="M82"/>
  <c r="N82"/>
  <c r="O82"/>
  <c r="P82"/>
  <c r="Q82"/>
  <c r="S82"/>
  <c r="U82"/>
  <c r="H83"/>
  <c r="I83"/>
  <c r="J83"/>
  <c r="K83"/>
  <c r="L83"/>
  <c r="M83"/>
  <c r="N83"/>
  <c r="O83"/>
  <c r="P83"/>
  <c r="Q83"/>
  <c r="S83"/>
  <c r="U83"/>
  <c r="H84"/>
  <c r="I84"/>
  <c r="J84"/>
  <c r="K84"/>
  <c r="L84"/>
  <c r="M84"/>
  <c r="N84"/>
  <c r="O84"/>
  <c r="P84"/>
  <c r="Q84"/>
  <c r="S84"/>
  <c r="U84"/>
  <c r="H85"/>
  <c r="I85"/>
  <c r="J85"/>
  <c r="K85"/>
  <c r="L85"/>
  <c r="M85"/>
  <c r="N85"/>
  <c r="O85"/>
  <c r="P85"/>
  <c r="Q85"/>
  <c r="H86"/>
  <c r="I86"/>
  <c r="J86"/>
  <c r="K86"/>
  <c r="L86"/>
  <c r="M86"/>
  <c r="N86"/>
  <c r="O86"/>
  <c r="P86"/>
  <c r="Q86"/>
  <c r="S86"/>
  <c r="U86"/>
  <c r="H87"/>
  <c r="I87"/>
  <c r="J87"/>
  <c r="K87"/>
  <c r="L87"/>
  <c r="M87"/>
  <c r="N87"/>
  <c r="O87"/>
  <c r="P87"/>
  <c r="Q87"/>
  <c r="S87"/>
  <c r="U87"/>
  <c r="G89"/>
  <c r="G28"/>
  <c r="G29"/>
  <c r="G30"/>
  <c r="G31"/>
  <c r="G32"/>
  <c r="G33"/>
  <c r="G34"/>
  <c r="G36"/>
  <c r="G37"/>
  <c r="G38"/>
  <c r="G39"/>
  <c r="G40"/>
  <c r="G41"/>
  <c r="G43"/>
  <c r="G44"/>
  <c r="G45"/>
  <c r="G46"/>
  <c r="G47"/>
  <c r="G49"/>
  <c r="G50"/>
  <c r="G51"/>
  <c r="G52"/>
  <c r="G53"/>
  <c r="G54"/>
  <c r="G55"/>
  <c r="G57"/>
  <c r="G58"/>
  <c r="G59"/>
  <c r="G60"/>
  <c r="G61"/>
  <c r="G62"/>
  <c r="G63"/>
  <c r="G65"/>
  <c r="G66"/>
  <c r="G67"/>
  <c r="G68"/>
  <c r="G69"/>
  <c r="G70"/>
  <c r="G71"/>
  <c r="G72"/>
  <c r="G74"/>
  <c r="G75"/>
  <c r="G76"/>
  <c r="G77"/>
  <c r="G78"/>
  <c r="G79"/>
  <c r="G81"/>
  <c r="G82"/>
  <c r="G83"/>
  <c r="G84"/>
  <c r="G85"/>
  <c r="G86"/>
  <c r="G87"/>
  <c r="G16"/>
  <c r="G9"/>
  <c r="G10"/>
  <c r="G11"/>
  <c r="G12"/>
  <c r="G13"/>
  <c r="G14"/>
  <c r="G15"/>
  <c r="G18"/>
  <c r="G19"/>
  <c r="G20"/>
  <c r="G21"/>
  <c r="G22"/>
  <c r="G23"/>
  <c r="G24"/>
  <c r="G25"/>
  <c r="G26"/>
  <c r="G7"/>
  <c r="H91" i="21"/>
  <c r="I91"/>
  <c r="J91"/>
  <c r="K91"/>
  <c r="L91"/>
  <c r="M91"/>
  <c r="N91"/>
  <c r="O91"/>
  <c r="P91"/>
  <c r="Q91"/>
  <c r="S91"/>
  <c r="U91"/>
  <c r="G91"/>
  <c r="H87"/>
  <c r="I87"/>
  <c r="J87"/>
  <c r="K87"/>
  <c r="L87"/>
  <c r="M87"/>
  <c r="N87"/>
  <c r="O87"/>
  <c r="P87"/>
  <c r="Q87"/>
  <c r="H79"/>
  <c r="I79"/>
  <c r="J79"/>
  <c r="K79"/>
  <c r="L79"/>
  <c r="M79"/>
  <c r="N79"/>
  <c r="O79"/>
  <c r="P79"/>
  <c r="Q79"/>
  <c r="H72"/>
  <c r="I72"/>
  <c r="J72"/>
  <c r="K72"/>
  <c r="L72"/>
  <c r="M72"/>
  <c r="N72"/>
  <c r="O72"/>
  <c r="P72"/>
  <c r="Q72"/>
  <c r="S72"/>
  <c r="U72"/>
  <c r="H63"/>
  <c r="I63"/>
  <c r="J63"/>
  <c r="K63"/>
  <c r="L63"/>
  <c r="M63"/>
  <c r="N63"/>
  <c r="O63"/>
  <c r="P63"/>
  <c r="Q63"/>
  <c r="S63"/>
  <c r="U63"/>
  <c r="G41"/>
  <c r="S34"/>
  <c r="H34"/>
  <c r="I34"/>
  <c r="J34"/>
  <c r="K34"/>
  <c r="L34"/>
  <c r="M34"/>
  <c r="N34"/>
  <c r="O34"/>
  <c r="P34"/>
  <c r="Q34"/>
  <c r="U34"/>
  <c r="G34"/>
  <c r="H26"/>
  <c r="I26"/>
  <c r="J26"/>
  <c r="K26"/>
  <c r="L26"/>
  <c r="M26"/>
  <c r="N26"/>
  <c r="O26"/>
  <c r="P26"/>
  <c r="Q26"/>
  <c r="S26"/>
  <c r="U26"/>
  <c r="G26"/>
  <c r="G16"/>
  <c r="H41"/>
  <c r="I41"/>
  <c r="J41"/>
  <c r="K41"/>
  <c r="L41"/>
  <c r="M41"/>
  <c r="N41"/>
  <c r="O41"/>
  <c r="P41"/>
  <c r="Q41"/>
  <c r="S41"/>
  <c r="U41"/>
  <c r="G47"/>
  <c r="H47"/>
  <c r="I47"/>
  <c r="J47"/>
  <c r="K47"/>
  <c r="L47"/>
  <c r="M47"/>
  <c r="N47"/>
  <c r="O47"/>
  <c r="P47"/>
  <c r="Q47"/>
  <c r="S47"/>
  <c r="U47"/>
  <c r="G55"/>
  <c r="H55"/>
  <c r="I55"/>
  <c r="J55"/>
  <c r="K55"/>
  <c r="L55"/>
  <c r="M55"/>
  <c r="N55"/>
  <c r="O55"/>
  <c r="P55"/>
  <c r="Q55"/>
  <c r="S55"/>
  <c r="U55"/>
  <c r="G63"/>
  <c r="G72"/>
  <c r="G79"/>
  <c r="S79"/>
  <c r="U79"/>
  <c r="G87"/>
  <c r="S87"/>
  <c r="U87"/>
  <c r="H16"/>
  <c r="I16"/>
  <c r="J16"/>
  <c r="K16"/>
  <c r="L16"/>
  <c r="M16"/>
  <c r="N16"/>
  <c r="O16"/>
  <c r="P16"/>
  <c r="Q16"/>
  <c r="S16"/>
  <c r="U16"/>
  <c r="N43" i="16"/>
  <c r="D43" i="15"/>
  <c r="E43"/>
  <c r="F43"/>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D44"/>
  <c r="E44"/>
  <c r="F44"/>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C44"/>
  <c r="C43"/>
  <c r="B43" s="1"/>
  <c r="AD43" i="16" s="1"/>
  <c r="D36" i="15"/>
  <c r="E36"/>
  <c r="F36"/>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D37"/>
  <c r="E37"/>
  <c r="F37"/>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D38"/>
  <c r="E38"/>
  <c r="F38"/>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D39"/>
  <c r="E39"/>
  <c r="F39"/>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D40"/>
  <c r="E40"/>
  <c r="F40"/>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C37"/>
  <c r="C38"/>
  <c r="C39"/>
  <c r="C40"/>
  <c r="C36"/>
  <c r="D30"/>
  <c r="E30"/>
  <c r="F30"/>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D31"/>
  <c r="E31"/>
  <c r="F31"/>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D32"/>
  <c r="E32"/>
  <c r="F32"/>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D33"/>
  <c r="E33"/>
  <c r="F33"/>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C33"/>
  <c r="C32"/>
  <c r="C31"/>
  <c r="C30"/>
  <c r="D17"/>
  <c r="E17"/>
  <c r="F17"/>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D18"/>
  <c r="E18"/>
  <c r="F18"/>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D20"/>
  <c r="E20"/>
  <c r="F20"/>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D21"/>
  <c r="E21"/>
  <c r="F21"/>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D22"/>
  <c r="E22"/>
  <c r="F22"/>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D23"/>
  <c r="E23"/>
  <c r="F23"/>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D24"/>
  <c r="E24"/>
  <c r="F24"/>
  <c r="G24"/>
  <c r="B24" s="1"/>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C18"/>
  <c r="C19"/>
  <c r="C20"/>
  <c r="C21"/>
  <c r="C22"/>
  <c r="C23"/>
  <c r="C24"/>
  <c r="C17"/>
  <c r="F12"/>
  <c r="D8"/>
  <c r="E8"/>
  <c r="F8"/>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D9"/>
  <c r="E9"/>
  <c r="F9"/>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D10"/>
  <c r="E10"/>
  <c r="F10"/>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D11"/>
  <c r="E11"/>
  <c r="F11"/>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D12"/>
  <c r="E12"/>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D13"/>
  <c r="E13"/>
  <c r="F13"/>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D14"/>
  <c r="E14"/>
  <c r="F14"/>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C9"/>
  <c r="C10"/>
  <c r="C11"/>
  <c r="C12"/>
  <c r="C13"/>
  <c r="C14"/>
  <c r="C8"/>
  <c r="C7"/>
  <c r="I46" i="13"/>
  <c r="J44"/>
  <c r="I44"/>
  <c r="H44"/>
  <c r="J43"/>
  <c r="I43"/>
  <c r="H43"/>
  <c r="J40"/>
  <c r="H40"/>
  <c r="J39"/>
  <c r="I39"/>
  <c r="H39"/>
  <c r="J38"/>
  <c r="I38"/>
  <c r="H38"/>
  <c r="J37"/>
  <c r="I37"/>
  <c r="H37"/>
  <c r="J36"/>
  <c r="H36"/>
  <c r="J33"/>
  <c r="I33"/>
  <c r="H33"/>
  <c r="J32"/>
  <c r="I32"/>
  <c r="H32"/>
  <c r="J31"/>
  <c r="I31"/>
  <c r="H31"/>
  <c r="I30"/>
  <c r="H30"/>
  <c r="J29"/>
  <c r="J26"/>
  <c r="I26"/>
  <c r="H26"/>
  <c r="J24"/>
  <c r="I24"/>
  <c r="H24"/>
  <c r="H23"/>
  <c r="J22"/>
  <c r="I22"/>
  <c r="H22"/>
  <c r="I21"/>
  <c r="H21"/>
  <c r="J17"/>
  <c r="H17"/>
  <c r="J14"/>
  <c r="I14"/>
  <c r="H14"/>
  <c r="J12"/>
  <c r="I12"/>
  <c r="H12"/>
  <c r="J9"/>
  <c r="I9"/>
  <c r="H9"/>
  <c r="E31"/>
  <c r="D46"/>
  <c r="G44"/>
  <c r="F44"/>
  <c r="E44"/>
  <c r="G43"/>
  <c r="F43"/>
  <c r="E43"/>
  <c r="G40"/>
  <c r="F40"/>
  <c r="E40"/>
  <c r="G39"/>
  <c r="F39"/>
  <c r="E39"/>
  <c r="G38"/>
  <c r="F38"/>
  <c r="E38"/>
  <c r="G37"/>
  <c r="F37"/>
  <c r="E37"/>
  <c r="G36"/>
  <c r="F36"/>
  <c r="E36"/>
  <c r="F35"/>
  <c r="G33"/>
  <c r="F33"/>
  <c r="E33"/>
  <c r="G32"/>
  <c r="F32"/>
  <c r="E32"/>
  <c r="G31"/>
  <c r="F31"/>
  <c r="G30"/>
  <c r="F30"/>
  <c r="E30"/>
  <c r="G26"/>
  <c r="F26"/>
  <c r="G24"/>
  <c r="F24"/>
  <c r="E24"/>
  <c r="G23"/>
  <c r="F23"/>
  <c r="E23"/>
  <c r="G22"/>
  <c r="F22"/>
  <c r="E22"/>
  <c r="G21"/>
  <c r="F21"/>
  <c r="E21"/>
  <c r="G20"/>
  <c r="F20"/>
  <c r="E20"/>
  <c r="G19"/>
  <c r="F19"/>
  <c r="E19"/>
  <c r="G18"/>
  <c r="F18"/>
  <c r="E18"/>
  <c r="G17"/>
  <c r="F17"/>
  <c r="E17"/>
  <c r="G14"/>
  <c r="F14"/>
  <c r="E14"/>
  <c r="G13"/>
  <c r="F13"/>
  <c r="E13"/>
  <c r="G12"/>
  <c r="F12"/>
  <c r="E12"/>
  <c r="G11"/>
  <c r="F11"/>
  <c r="E11"/>
  <c r="G10"/>
  <c r="F10"/>
  <c r="E10"/>
  <c r="G9"/>
  <c r="F9"/>
  <c r="E9"/>
  <c r="B40" i="30"/>
  <c r="B39"/>
  <c r="B38"/>
  <c r="B37"/>
  <c r="B36"/>
  <c r="B33"/>
  <c r="B32"/>
  <c r="B31"/>
  <c r="B30"/>
  <c r="B29"/>
  <c r="B24"/>
  <c r="B23"/>
  <c r="B22"/>
  <c r="B21"/>
  <c r="B20"/>
  <c r="B19"/>
  <c r="B18"/>
  <c r="B17"/>
  <c r="B16" s="1"/>
  <c r="B43" s="1"/>
  <c r="B14"/>
  <c r="B13"/>
  <c r="B12"/>
  <c r="B11"/>
  <c r="B10"/>
  <c r="B9"/>
  <c r="B8"/>
  <c r="B40" i="29"/>
  <c r="B39"/>
  <c r="B38"/>
  <c r="B37"/>
  <c r="B36"/>
  <c r="B35" s="1"/>
  <c r="B44" s="1"/>
  <c r="B33"/>
  <c r="B32"/>
  <c r="B31"/>
  <c r="B30"/>
  <c r="B29" s="1"/>
  <c r="B24"/>
  <c r="B23"/>
  <c r="B22"/>
  <c r="B21"/>
  <c r="B20"/>
  <c r="B19"/>
  <c r="B18"/>
  <c r="B17"/>
  <c r="B14"/>
  <c r="B13"/>
  <c r="B12"/>
  <c r="B11"/>
  <c r="B10"/>
  <c r="B9"/>
  <c r="B8"/>
  <c r="B7" s="1"/>
  <c r="B40" i="28"/>
  <c r="B39"/>
  <c r="B38"/>
  <c r="B37"/>
  <c r="B36"/>
  <c r="B33"/>
  <c r="B32"/>
  <c r="B31"/>
  <c r="B30"/>
  <c r="B29"/>
  <c r="B24"/>
  <c r="B23"/>
  <c r="B22"/>
  <c r="B21"/>
  <c r="B20"/>
  <c r="B19"/>
  <c r="B18"/>
  <c r="B17"/>
  <c r="B16" s="1"/>
  <c r="B43" s="1"/>
  <c r="B14"/>
  <c r="B13"/>
  <c r="B12"/>
  <c r="B11"/>
  <c r="B10"/>
  <c r="B9"/>
  <c r="B8"/>
  <c r="I8" i="2" s="1"/>
  <c r="B40" i="5"/>
  <c r="B39"/>
  <c r="B38"/>
  <c r="B37"/>
  <c r="B36"/>
  <c r="B33"/>
  <c r="B32"/>
  <c r="B31"/>
  <c r="B30"/>
  <c r="B24"/>
  <c r="B23"/>
  <c r="B22"/>
  <c r="B21"/>
  <c r="B20"/>
  <c r="B19"/>
  <c r="B18"/>
  <c r="B17"/>
  <c r="B14"/>
  <c r="B13"/>
  <c r="B12"/>
  <c r="B11"/>
  <c r="B10"/>
  <c r="B9"/>
  <c r="B8"/>
  <c r="B7" s="1"/>
  <c r="B40" i="6"/>
  <c r="B39"/>
  <c r="B38"/>
  <c r="B37"/>
  <c r="B36"/>
  <c r="B33"/>
  <c r="B32"/>
  <c r="B31"/>
  <c r="B30"/>
  <c r="B29"/>
  <c r="B24"/>
  <c r="B23"/>
  <c r="B22"/>
  <c r="B21"/>
  <c r="B20"/>
  <c r="B19"/>
  <c r="B18"/>
  <c r="B17"/>
  <c r="B14"/>
  <c r="B13"/>
  <c r="B12"/>
  <c r="B11"/>
  <c r="B10"/>
  <c r="B9"/>
  <c r="B8"/>
  <c r="B7" s="1"/>
  <c r="B40" i="7"/>
  <c r="B39"/>
  <c r="B38"/>
  <c r="B37"/>
  <c r="B36"/>
  <c r="B35" s="1"/>
  <c r="B44" s="1"/>
  <c r="B33"/>
  <c r="B32"/>
  <c r="B31"/>
  <c r="B30"/>
  <c r="B24"/>
  <c r="B23"/>
  <c r="B22"/>
  <c r="B21"/>
  <c r="B20"/>
  <c r="B19"/>
  <c r="B18"/>
  <c r="B17"/>
  <c r="B14"/>
  <c r="B13"/>
  <c r="B12"/>
  <c r="B11"/>
  <c r="B10"/>
  <c r="B9"/>
  <c r="B8"/>
  <c r="B7" s="1"/>
  <c r="B39" i="8"/>
  <c r="B38"/>
  <c r="B37"/>
  <c r="B36"/>
  <c r="B33"/>
  <c r="B32"/>
  <c r="B31"/>
  <c r="B30"/>
  <c r="B24"/>
  <c r="B23"/>
  <c r="B22"/>
  <c r="B21"/>
  <c r="B20"/>
  <c r="B19"/>
  <c r="B18"/>
  <c r="B17"/>
  <c r="B16" s="1"/>
  <c r="B43" s="1"/>
  <c r="B14"/>
  <c r="B13"/>
  <c r="B12"/>
  <c r="B11"/>
  <c r="B10"/>
  <c r="B9"/>
  <c r="B8"/>
  <c r="B39" i="9"/>
  <c r="B38"/>
  <c r="B37"/>
  <c r="B36"/>
  <c r="B33"/>
  <c r="B32"/>
  <c r="B31"/>
  <c r="B30"/>
  <c r="B29" s="1"/>
  <c r="B23"/>
  <c r="B22"/>
  <c r="B21"/>
  <c r="B20"/>
  <c r="B19"/>
  <c r="B18"/>
  <c r="B14"/>
  <c r="B13"/>
  <c r="B12"/>
  <c r="B11"/>
  <c r="B10"/>
  <c r="B9"/>
  <c r="B8"/>
  <c r="B38" i="3"/>
  <c r="B37"/>
  <c r="B36"/>
  <c r="B33"/>
  <c r="B32"/>
  <c r="B31"/>
  <c r="B30"/>
  <c r="B29"/>
  <c r="B23"/>
  <c r="B21"/>
  <c r="B20"/>
  <c r="B19"/>
  <c r="B18"/>
  <c r="B13"/>
  <c r="B11"/>
  <c r="B10"/>
  <c r="B9"/>
  <c r="B38" i="1"/>
  <c r="B38" i="2" s="1"/>
  <c r="B37" i="1"/>
  <c r="B37" i="2" s="1"/>
  <c r="B31" i="1"/>
  <c r="B31" i="2" s="1"/>
  <c r="M31" s="1"/>
  <c r="B32" i="1"/>
  <c r="B32" i="2" s="1"/>
  <c r="B30" i="1"/>
  <c r="B30" i="2" s="1"/>
  <c r="B18" i="1"/>
  <c r="B18" i="2" s="1"/>
  <c r="B19" i="1"/>
  <c r="B19" i="2" s="1"/>
  <c r="B20" i="1"/>
  <c r="B20" i="2" s="1"/>
  <c r="B21" i="1"/>
  <c r="B21" i="2" s="1"/>
  <c r="B9" i="1"/>
  <c r="B9" i="2" s="1"/>
  <c r="B10" i="1"/>
  <c r="B10" i="2" s="1"/>
  <c r="B11" i="1"/>
  <c r="B11" i="2" s="1"/>
  <c r="B13" i="1"/>
  <c r="B13" i="2" s="1"/>
  <c r="AA29" i="30"/>
  <c r="BA12" i="16" l="1"/>
  <c r="I12"/>
  <c r="BF12"/>
  <c r="BB12"/>
  <c r="AP12"/>
  <c r="AL12"/>
  <c r="Z12"/>
  <c r="V12"/>
  <c r="J12"/>
  <c r="I7" i="2"/>
  <c r="AJ12" i="16"/>
  <c r="B12" i="15"/>
  <c r="U12" i="16" s="1"/>
  <c r="BH12"/>
  <c r="BD12"/>
  <c r="AZ12"/>
  <c r="AV12"/>
  <c r="AR12"/>
  <c r="AN12"/>
  <c r="AF12"/>
  <c r="AB12"/>
  <c r="X12"/>
  <c r="T12"/>
  <c r="P12"/>
  <c r="L12"/>
  <c r="H12"/>
  <c r="F12"/>
  <c r="BE12"/>
  <c r="AW12"/>
  <c r="AK12"/>
  <c r="Y12"/>
  <c r="Q12"/>
  <c r="M21" i="2"/>
  <c r="J30" i="13"/>
  <c r="D12" i="16"/>
  <c r="BF43"/>
  <c r="AX43"/>
  <c r="AP43"/>
  <c r="AH43"/>
  <c r="Z43"/>
  <c r="R43"/>
  <c r="J43"/>
  <c r="BJ43"/>
  <c r="J16" i="2"/>
  <c r="J35"/>
  <c r="C12" i="16"/>
  <c r="BK12"/>
  <c r="BG12"/>
  <c r="BC12"/>
  <c r="AY12"/>
  <c r="AU12"/>
  <c r="AQ12"/>
  <c r="AM12"/>
  <c r="AI12"/>
  <c r="AE12"/>
  <c r="AA12"/>
  <c r="W12"/>
  <c r="S12"/>
  <c r="O12"/>
  <c r="K12"/>
  <c r="G12"/>
  <c r="B17" i="15"/>
  <c r="BG17" i="16" s="1"/>
  <c r="C16" i="15"/>
  <c r="F43" i="16"/>
  <c r="V43"/>
  <c r="AL43"/>
  <c r="BB43"/>
  <c r="AG17"/>
  <c r="BI43"/>
  <c r="BE43"/>
  <c r="BA43"/>
  <c r="AW43"/>
  <c r="AS43"/>
  <c r="AO43"/>
  <c r="AK43"/>
  <c r="AG43"/>
  <c r="AC43"/>
  <c r="Y43"/>
  <c r="U43"/>
  <c r="Q43"/>
  <c r="M43"/>
  <c r="I43"/>
  <c r="E43"/>
  <c r="AT43"/>
  <c r="BK43"/>
  <c r="BG43"/>
  <c r="BC43"/>
  <c r="AY43"/>
  <c r="AU43"/>
  <c r="AQ43"/>
  <c r="AM43"/>
  <c r="AI43"/>
  <c r="AE43"/>
  <c r="AA43"/>
  <c r="W43"/>
  <c r="S43"/>
  <c r="O43"/>
  <c r="K43"/>
  <c r="G43"/>
  <c r="H35" i="2"/>
  <c r="H37" i="12" s="1"/>
  <c r="H29" i="2"/>
  <c r="H16"/>
  <c r="C42"/>
  <c r="C46"/>
  <c r="C24" i="16"/>
  <c r="BH43"/>
  <c r="BD43"/>
  <c r="AZ43"/>
  <c r="AV43"/>
  <c r="AR43"/>
  <c r="AN43"/>
  <c r="AJ43"/>
  <c r="AF43"/>
  <c r="AB43"/>
  <c r="X43"/>
  <c r="T43"/>
  <c r="P43"/>
  <c r="L43"/>
  <c r="H43"/>
  <c r="D43"/>
  <c r="F16" i="2"/>
  <c r="E16" i="13" s="1"/>
  <c r="I16" i="2"/>
  <c r="H16" i="13" s="1"/>
  <c r="F42" i="2"/>
  <c r="F46"/>
  <c r="G29"/>
  <c r="G16"/>
  <c r="F16" i="13" s="1"/>
  <c r="C35" i="2"/>
  <c r="C16"/>
  <c r="C26" s="1"/>
  <c r="E35"/>
  <c r="E35" i="13" s="1"/>
  <c r="F29" i="2"/>
  <c r="E29" i="13" s="1"/>
  <c r="G42" i="2"/>
  <c r="H46"/>
  <c r="I42"/>
  <c r="J42"/>
  <c r="K46"/>
  <c r="J46" i="13" s="1"/>
  <c r="M44" i="2"/>
  <c r="D44" i="13"/>
  <c r="C44"/>
  <c r="I12" i="12"/>
  <c r="I14"/>
  <c r="I32"/>
  <c r="I38"/>
  <c r="I40"/>
  <c r="J21"/>
  <c r="H40"/>
  <c r="I9"/>
  <c r="I31"/>
  <c r="I33"/>
  <c r="I37"/>
  <c r="I39"/>
  <c r="J22"/>
  <c r="J24"/>
  <c r="K32"/>
  <c r="K38"/>
  <c r="K40"/>
  <c r="B29" i="8"/>
  <c r="F8" i="2"/>
  <c r="G8"/>
  <c r="H8"/>
  <c r="H8" i="13" s="1"/>
  <c r="B7" i="9"/>
  <c r="B7" i="8"/>
  <c r="B16" i="7"/>
  <c r="B43" s="1"/>
  <c r="B29"/>
  <c r="B16" i="6"/>
  <c r="B43" s="1"/>
  <c r="B35"/>
  <c r="B44" s="1"/>
  <c r="B16" i="5"/>
  <c r="B43" s="1"/>
  <c r="B29"/>
  <c r="B35"/>
  <c r="B44" s="1"/>
  <c r="B7" i="28"/>
  <c r="B26" s="1"/>
  <c r="B35"/>
  <c r="B44" s="1"/>
  <c r="B16" i="29"/>
  <c r="B43" s="1"/>
  <c r="B7" i="30"/>
  <c r="B26" s="1"/>
  <c r="B35"/>
  <c r="B44" s="1"/>
  <c r="E8" i="2"/>
  <c r="E7" s="1"/>
  <c r="E26" s="1"/>
  <c r="E26" i="13" s="1"/>
  <c r="J8" i="2"/>
  <c r="K8"/>
  <c r="B26" i="29"/>
  <c r="B46" i="7"/>
  <c r="B26" i="8"/>
  <c r="S7" i="7"/>
  <c r="N35" i="29"/>
  <c r="G16" i="5"/>
  <c r="F16"/>
  <c r="E16"/>
  <c r="D16"/>
  <c r="C16"/>
  <c r="J35" i="9"/>
  <c r="I35"/>
  <c r="G35"/>
  <c r="F35"/>
  <c r="F29"/>
  <c r="G29"/>
  <c r="H29"/>
  <c r="I29"/>
  <c r="J29"/>
  <c r="F29" i="28"/>
  <c r="G29"/>
  <c r="G16"/>
  <c r="H7"/>
  <c r="H16"/>
  <c r="H35"/>
  <c r="H29"/>
  <c r="H35" i="30"/>
  <c r="H35" i="29"/>
  <c r="G35" i="28"/>
  <c r="E46" i="6"/>
  <c r="C35" i="28"/>
  <c r="BK46" i="30"/>
  <c r="BJ46"/>
  <c r="BI46"/>
  <c r="BH46"/>
  <c r="BG46"/>
  <c r="BF46"/>
  <c r="BE46"/>
  <c r="BD46"/>
  <c r="BC46"/>
  <c r="BB46"/>
  <c r="BA46"/>
  <c r="AZ46"/>
  <c r="AY46"/>
  <c r="AX46"/>
  <c r="AW46"/>
  <c r="AV46"/>
  <c r="AU46"/>
  <c r="AT46"/>
  <c r="AS46"/>
  <c r="AR46"/>
  <c r="AQ46"/>
  <c r="AP46"/>
  <c r="AO46"/>
  <c r="AN46"/>
  <c r="AM46"/>
  <c r="AL46"/>
  <c r="AK46"/>
  <c r="AJ46"/>
  <c r="AI46"/>
  <c r="AH46"/>
  <c r="AG46"/>
  <c r="AF46"/>
  <c r="AE46"/>
  <c r="AD46"/>
  <c r="AC46"/>
  <c r="AB46"/>
  <c r="AA46"/>
  <c r="Z46"/>
  <c r="Y46"/>
  <c r="X46"/>
  <c r="W46"/>
  <c r="V46"/>
  <c r="U46"/>
  <c r="T46"/>
  <c r="S46"/>
  <c r="R46"/>
  <c r="Q46"/>
  <c r="P46"/>
  <c r="O46"/>
  <c r="N46"/>
  <c r="M46"/>
  <c r="L46"/>
  <c r="K46"/>
  <c r="J46"/>
  <c r="I46"/>
  <c r="H46"/>
  <c r="G46"/>
  <c r="F46"/>
  <c r="E46"/>
  <c r="D46"/>
  <c r="C46"/>
  <c r="BK35"/>
  <c r="BJ35"/>
  <c r="BI35"/>
  <c r="BH35"/>
  <c r="BG35"/>
  <c r="BF35"/>
  <c r="BE35"/>
  <c r="BD35"/>
  <c r="BC35"/>
  <c r="BB35"/>
  <c r="BA35"/>
  <c r="AZ35"/>
  <c r="AY35"/>
  <c r="AX35"/>
  <c r="AW35"/>
  <c r="AV35"/>
  <c r="AU35"/>
  <c r="AT35"/>
  <c r="AS35"/>
  <c r="AR35"/>
  <c r="AQ35"/>
  <c r="AP35"/>
  <c r="AO35"/>
  <c r="AN35"/>
  <c r="AM35"/>
  <c r="AL35"/>
  <c r="AK35"/>
  <c r="AJ35"/>
  <c r="AI35"/>
  <c r="AH35"/>
  <c r="AG35"/>
  <c r="AF35"/>
  <c r="AE35"/>
  <c r="AD35"/>
  <c r="AC35"/>
  <c r="AB35"/>
  <c r="AA35"/>
  <c r="Z35"/>
  <c r="Y35"/>
  <c r="X35"/>
  <c r="W35"/>
  <c r="V35"/>
  <c r="U35"/>
  <c r="T35"/>
  <c r="S35"/>
  <c r="R35"/>
  <c r="Q35"/>
  <c r="P35"/>
  <c r="O35"/>
  <c r="N35"/>
  <c r="M35"/>
  <c r="L35"/>
  <c r="K35"/>
  <c r="J35"/>
  <c r="I35"/>
  <c r="G35"/>
  <c r="F35"/>
  <c r="E35"/>
  <c r="D35"/>
  <c r="C35"/>
  <c r="BK29"/>
  <c r="BJ29"/>
  <c r="BI29"/>
  <c r="BH29"/>
  <c r="BG29"/>
  <c r="BF29"/>
  <c r="BE29"/>
  <c r="BD29"/>
  <c r="BC29"/>
  <c r="BB29"/>
  <c r="BA29"/>
  <c r="AZ29"/>
  <c r="AY29"/>
  <c r="AX29"/>
  <c r="AW29"/>
  <c r="AV29"/>
  <c r="AU29"/>
  <c r="AT29"/>
  <c r="AS29"/>
  <c r="AR29"/>
  <c r="AQ29"/>
  <c r="AP29"/>
  <c r="AO29"/>
  <c r="AN29"/>
  <c r="AM29"/>
  <c r="AL29"/>
  <c r="AK29"/>
  <c r="AJ29"/>
  <c r="AI29"/>
  <c r="AH29"/>
  <c r="AG29"/>
  <c r="AF29"/>
  <c r="AE29"/>
  <c r="AD29"/>
  <c r="AC29"/>
  <c r="AB29"/>
  <c r="Z29"/>
  <c r="Y29"/>
  <c r="X29"/>
  <c r="W29"/>
  <c r="V29"/>
  <c r="U29"/>
  <c r="T29"/>
  <c r="S29"/>
  <c r="R29"/>
  <c r="Q29"/>
  <c r="P29"/>
  <c r="O29"/>
  <c r="N29"/>
  <c r="M29"/>
  <c r="L29"/>
  <c r="K29"/>
  <c r="J29"/>
  <c r="I29"/>
  <c r="H29"/>
  <c r="G29"/>
  <c r="F29"/>
  <c r="E29"/>
  <c r="D29"/>
  <c r="C29"/>
  <c r="BK16"/>
  <c r="BJ16"/>
  <c r="BI16"/>
  <c r="BH16"/>
  <c r="BG16"/>
  <c r="BF16"/>
  <c r="BE16"/>
  <c r="BD16"/>
  <c r="BC16"/>
  <c r="BB16"/>
  <c r="AZ16"/>
  <c r="AY16"/>
  <c r="AX16"/>
  <c r="AW16"/>
  <c r="AV16"/>
  <c r="AU16"/>
  <c r="AT16"/>
  <c r="AS16"/>
  <c r="AR16"/>
  <c r="AQ16"/>
  <c r="AP16"/>
  <c r="AO16"/>
  <c r="AN16"/>
  <c r="AM16"/>
  <c r="AL16"/>
  <c r="AK16"/>
  <c r="AJ16"/>
  <c r="AI16"/>
  <c r="AH16"/>
  <c r="AG16"/>
  <c r="AF16"/>
  <c r="AE16"/>
  <c r="AD16"/>
  <c r="AC16"/>
  <c r="AB16"/>
  <c r="AA16"/>
  <c r="Z16"/>
  <c r="Y16"/>
  <c r="X16"/>
  <c r="W16"/>
  <c r="V16"/>
  <c r="U16"/>
  <c r="T16"/>
  <c r="S16"/>
  <c r="R16"/>
  <c r="Q16"/>
  <c r="P16"/>
  <c r="O16"/>
  <c r="N16"/>
  <c r="M16"/>
  <c r="L16"/>
  <c r="K16"/>
  <c r="J16"/>
  <c r="I16"/>
  <c r="H16"/>
  <c r="G16"/>
  <c r="F16"/>
  <c r="E16"/>
  <c r="D16"/>
  <c r="C16"/>
  <c r="BK7"/>
  <c r="BJ7"/>
  <c r="BI7"/>
  <c r="BI26" s="1"/>
  <c r="BH7"/>
  <c r="BH26" s="1"/>
  <c r="BG7"/>
  <c r="BG26" s="1"/>
  <c r="BF7"/>
  <c r="BE7"/>
  <c r="BD7"/>
  <c r="BC7"/>
  <c r="BB7"/>
  <c r="BB26" s="1"/>
  <c r="BA7"/>
  <c r="AZ7"/>
  <c r="AZ26" s="1"/>
  <c r="AY7"/>
  <c r="AY26" s="1"/>
  <c r="AX7"/>
  <c r="AX26" s="1"/>
  <c r="AW7"/>
  <c r="AW26" s="1"/>
  <c r="AV7"/>
  <c r="AV26" s="1"/>
  <c r="AU7"/>
  <c r="AU26" s="1"/>
  <c r="AT7"/>
  <c r="AT26" s="1"/>
  <c r="AS7"/>
  <c r="AS26" s="1"/>
  <c r="AR7"/>
  <c r="AR26" s="1"/>
  <c r="AQ7"/>
  <c r="AQ26" s="1"/>
  <c r="AP7"/>
  <c r="AP26" s="1"/>
  <c r="AO7"/>
  <c r="AO26" s="1"/>
  <c r="AN7"/>
  <c r="AN26" s="1"/>
  <c r="AM7"/>
  <c r="AM26" s="1"/>
  <c r="AL7"/>
  <c r="AL26" s="1"/>
  <c r="AK7"/>
  <c r="AK26" s="1"/>
  <c r="AJ7"/>
  <c r="AJ26" s="1"/>
  <c r="AI7"/>
  <c r="AI26" s="1"/>
  <c r="AH7"/>
  <c r="AH26" s="1"/>
  <c r="AG7"/>
  <c r="AG26" s="1"/>
  <c r="AF7"/>
  <c r="AF26" s="1"/>
  <c r="AE7"/>
  <c r="AE26" s="1"/>
  <c r="AD7"/>
  <c r="AD26" s="1"/>
  <c r="AC7"/>
  <c r="AC26" s="1"/>
  <c r="AB7"/>
  <c r="AB26" s="1"/>
  <c r="AA7"/>
  <c r="Z7"/>
  <c r="Z26" s="1"/>
  <c r="Y7"/>
  <c r="Y26" s="1"/>
  <c r="X7"/>
  <c r="X26" s="1"/>
  <c r="W7"/>
  <c r="W26" s="1"/>
  <c r="V7"/>
  <c r="V26" s="1"/>
  <c r="U7"/>
  <c r="U26" s="1"/>
  <c r="T7"/>
  <c r="T26" s="1"/>
  <c r="S7"/>
  <c r="S26" s="1"/>
  <c r="R7"/>
  <c r="R26" s="1"/>
  <c r="Q7"/>
  <c r="Q26" s="1"/>
  <c r="P7"/>
  <c r="P26" s="1"/>
  <c r="O7"/>
  <c r="O26" s="1"/>
  <c r="N7"/>
  <c r="N26" s="1"/>
  <c r="M7"/>
  <c r="M26" s="1"/>
  <c r="L7"/>
  <c r="L26" s="1"/>
  <c r="K7"/>
  <c r="K26" s="1"/>
  <c r="J7"/>
  <c r="J26" s="1"/>
  <c r="I7"/>
  <c r="I26" s="1"/>
  <c r="H7"/>
  <c r="H26" s="1"/>
  <c r="G7"/>
  <c r="G26" s="1"/>
  <c r="F7"/>
  <c r="F26" s="1"/>
  <c r="E7"/>
  <c r="E26" s="1"/>
  <c r="D7"/>
  <c r="D26" s="1"/>
  <c r="C7"/>
  <c r="BK46" i="29"/>
  <c r="BJ46"/>
  <c r="BI46"/>
  <c r="BH46"/>
  <c r="BG46"/>
  <c r="BF46"/>
  <c r="BE46"/>
  <c r="BD46"/>
  <c r="BC46"/>
  <c r="BB46"/>
  <c r="BA46"/>
  <c r="AZ46"/>
  <c r="AY46"/>
  <c r="AX46"/>
  <c r="AW46"/>
  <c r="AV46"/>
  <c r="AU46"/>
  <c r="AT46"/>
  <c r="AS46"/>
  <c r="AR46"/>
  <c r="AQ46"/>
  <c r="AP46"/>
  <c r="AO46"/>
  <c r="AN46"/>
  <c r="AM46"/>
  <c r="AL46"/>
  <c r="AK46"/>
  <c r="AJ46"/>
  <c r="AI46"/>
  <c r="AH46"/>
  <c r="AG46"/>
  <c r="AF46"/>
  <c r="AE46"/>
  <c r="AD46"/>
  <c r="AC46"/>
  <c r="AB46"/>
  <c r="Z46"/>
  <c r="Y46"/>
  <c r="X46"/>
  <c r="W46"/>
  <c r="V46"/>
  <c r="U46"/>
  <c r="T46"/>
  <c r="S46"/>
  <c r="R46"/>
  <c r="Q46"/>
  <c r="P46"/>
  <c r="O46"/>
  <c r="N46"/>
  <c r="M46"/>
  <c r="L46"/>
  <c r="K46"/>
  <c r="J46"/>
  <c r="I46"/>
  <c r="H46"/>
  <c r="G46"/>
  <c r="F46"/>
  <c r="E46"/>
  <c r="D46"/>
  <c r="C46"/>
  <c r="BK35"/>
  <c r="BJ35"/>
  <c r="BI35"/>
  <c r="BH35"/>
  <c r="BG35"/>
  <c r="BF35"/>
  <c r="BE35"/>
  <c r="BD35"/>
  <c r="BC35"/>
  <c r="BB35"/>
  <c r="BA35"/>
  <c r="AZ35"/>
  <c r="AY35"/>
  <c r="AX35"/>
  <c r="AW35"/>
  <c r="AV35"/>
  <c r="AU35"/>
  <c r="AT35"/>
  <c r="AS35"/>
  <c r="AR35"/>
  <c r="AQ35"/>
  <c r="AP35"/>
  <c r="AO35"/>
  <c r="AN35"/>
  <c r="AM35"/>
  <c r="AL35"/>
  <c r="AK35"/>
  <c r="AJ35"/>
  <c r="AI35"/>
  <c r="AH35"/>
  <c r="AG35"/>
  <c r="AF35"/>
  <c r="AE35"/>
  <c r="AD35"/>
  <c r="AC35"/>
  <c r="AB35"/>
  <c r="AA35"/>
  <c r="Z35"/>
  <c r="Y35"/>
  <c r="X35"/>
  <c r="W35"/>
  <c r="V35"/>
  <c r="U35"/>
  <c r="T35"/>
  <c r="S35"/>
  <c r="R35"/>
  <c r="Q35"/>
  <c r="P35"/>
  <c r="O35"/>
  <c r="M35"/>
  <c r="L35"/>
  <c r="K35"/>
  <c r="J35"/>
  <c r="I35"/>
  <c r="G35"/>
  <c r="F35"/>
  <c r="E35"/>
  <c r="D35"/>
  <c r="C35"/>
  <c r="BK29"/>
  <c r="BJ29"/>
  <c r="BI29"/>
  <c r="BH29"/>
  <c r="BG29"/>
  <c r="BF29"/>
  <c r="BE29"/>
  <c r="BD29"/>
  <c r="BC29"/>
  <c r="BB29"/>
  <c r="BA29"/>
  <c r="AZ29"/>
  <c r="AY29"/>
  <c r="AX29"/>
  <c r="AW29"/>
  <c r="AV29"/>
  <c r="AU29"/>
  <c r="AT29"/>
  <c r="AS29"/>
  <c r="AR29"/>
  <c r="AQ29"/>
  <c r="AP29"/>
  <c r="AO29"/>
  <c r="AN29"/>
  <c r="AM29"/>
  <c r="AL29"/>
  <c r="AK29"/>
  <c r="AJ29"/>
  <c r="AI29"/>
  <c r="AH29"/>
  <c r="AG29"/>
  <c r="AF29"/>
  <c r="AE29"/>
  <c r="AD29"/>
  <c r="AC29"/>
  <c r="AB29"/>
  <c r="AA29"/>
  <c r="Z29"/>
  <c r="Y29"/>
  <c r="X29"/>
  <c r="W29"/>
  <c r="V29"/>
  <c r="U29"/>
  <c r="T29"/>
  <c r="S29"/>
  <c r="R29"/>
  <c r="Q29"/>
  <c r="P29"/>
  <c r="O29"/>
  <c r="N29"/>
  <c r="M29"/>
  <c r="L29"/>
  <c r="K29"/>
  <c r="J29"/>
  <c r="I29"/>
  <c r="H29"/>
  <c r="G29"/>
  <c r="F29"/>
  <c r="E29"/>
  <c r="D29"/>
  <c r="C29"/>
  <c r="BK16"/>
  <c r="BJ16"/>
  <c r="BI16"/>
  <c r="BH16"/>
  <c r="BG16"/>
  <c r="BF16"/>
  <c r="BE16"/>
  <c r="BD16"/>
  <c r="BC16"/>
  <c r="BB16"/>
  <c r="AZ16"/>
  <c r="AY16"/>
  <c r="AX16"/>
  <c r="AW16"/>
  <c r="AV16"/>
  <c r="AU16"/>
  <c r="AT16"/>
  <c r="AS16"/>
  <c r="AR16"/>
  <c r="AQ16"/>
  <c r="AP16"/>
  <c r="AO16"/>
  <c r="AN16"/>
  <c r="AM16"/>
  <c r="AL16"/>
  <c r="AK16"/>
  <c r="AJ16"/>
  <c r="AI16"/>
  <c r="AH16"/>
  <c r="AG16"/>
  <c r="AF16"/>
  <c r="AE16"/>
  <c r="AD16"/>
  <c r="AC16"/>
  <c r="AB16"/>
  <c r="AA16"/>
  <c r="Z16"/>
  <c r="Y16"/>
  <c r="X16"/>
  <c r="W16"/>
  <c r="V16"/>
  <c r="U16"/>
  <c r="T16"/>
  <c r="S16"/>
  <c r="R16"/>
  <c r="Q16"/>
  <c r="P16"/>
  <c r="O16"/>
  <c r="N16"/>
  <c r="M16"/>
  <c r="L16"/>
  <c r="K16"/>
  <c r="J16"/>
  <c r="I16"/>
  <c r="H16"/>
  <c r="G16"/>
  <c r="F16"/>
  <c r="E16"/>
  <c r="D16"/>
  <c r="C16"/>
  <c r="BK7"/>
  <c r="BJ7"/>
  <c r="BI7"/>
  <c r="BI26" s="1"/>
  <c r="BH7"/>
  <c r="BH26" s="1"/>
  <c r="BG7"/>
  <c r="BG26" s="1"/>
  <c r="BF7"/>
  <c r="BF26" s="1"/>
  <c r="BE7"/>
  <c r="BE26" s="1"/>
  <c r="BD7"/>
  <c r="BC7"/>
  <c r="BB7"/>
  <c r="BB26" s="1"/>
  <c r="BA7"/>
  <c r="AZ7"/>
  <c r="AZ26" s="1"/>
  <c r="AY7"/>
  <c r="AY26" s="1"/>
  <c r="AX7"/>
  <c r="AX26" s="1"/>
  <c r="AW7"/>
  <c r="AW26" s="1"/>
  <c r="AV7"/>
  <c r="AV26" s="1"/>
  <c r="AU7"/>
  <c r="AU26" s="1"/>
  <c r="AT7"/>
  <c r="AT26" s="1"/>
  <c r="AS7"/>
  <c r="AS26" s="1"/>
  <c r="AR7"/>
  <c r="AR26" s="1"/>
  <c r="AQ7"/>
  <c r="AQ26" s="1"/>
  <c r="AP7"/>
  <c r="AP26" s="1"/>
  <c r="AO7"/>
  <c r="AO26" s="1"/>
  <c r="AN7"/>
  <c r="AN26" s="1"/>
  <c r="AM7"/>
  <c r="AM26" s="1"/>
  <c r="AL7"/>
  <c r="AL26" s="1"/>
  <c r="AK7"/>
  <c r="AK26" s="1"/>
  <c r="AJ7"/>
  <c r="AJ26" s="1"/>
  <c r="AI7"/>
  <c r="AI26" s="1"/>
  <c r="AH7"/>
  <c r="AH26" s="1"/>
  <c r="AG7"/>
  <c r="AG26" s="1"/>
  <c r="AF7"/>
  <c r="AF26" s="1"/>
  <c r="AE7"/>
  <c r="AE26" s="1"/>
  <c r="AD7"/>
  <c r="AD26" s="1"/>
  <c r="AC7"/>
  <c r="AC26" s="1"/>
  <c r="AB7"/>
  <c r="AB26" s="1"/>
  <c r="AA7"/>
  <c r="AA26" s="1"/>
  <c r="Z7"/>
  <c r="Z26" s="1"/>
  <c r="Y7"/>
  <c r="Y26" s="1"/>
  <c r="X7"/>
  <c r="X26" s="1"/>
  <c r="W7"/>
  <c r="W26" s="1"/>
  <c r="V7"/>
  <c r="V26" s="1"/>
  <c r="U7"/>
  <c r="U26" s="1"/>
  <c r="T7"/>
  <c r="T26" s="1"/>
  <c r="S7"/>
  <c r="S26" s="1"/>
  <c r="R7"/>
  <c r="R26" s="1"/>
  <c r="Q7"/>
  <c r="Q26" s="1"/>
  <c r="P7"/>
  <c r="P26" s="1"/>
  <c r="O7"/>
  <c r="O26" s="1"/>
  <c r="N7"/>
  <c r="N26" s="1"/>
  <c r="M7"/>
  <c r="M26" s="1"/>
  <c r="L7"/>
  <c r="L26" s="1"/>
  <c r="K7"/>
  <c r="K26" s="1"/>
  <c r="J7"/>
  <c r="J26" s="1"/>
  <c r="I7"/>
  <c r="I26" s="1"/>
  <c r="H7"/>
  <c r="H26" s="1"/>
  <c r="G7"/>
  <c r="G26" s="1"/>
  <c r="F7"/>
  <c r="F26" s="1"/>
  <c r="E7"/>
  <c r="E26" s="1"/>
  <c r="D7"/>
  <c r="D26" s="1"/>
  <c r="C7"/>
  <c r="BK46" i="28"/>
  <c r="BJ46"/>
  <c r="BI46"/>
  <c r="BH46"/>
  <c r="BG46"/>
  <c r="BF46"/>
  <c r="BE46"/>
  <c r="BD46"/>
  <c r="BC46"/>
  <c r="BB46"/>
  <c r="BA46"/>
  <c r="AZ46"/>
  <c r="AY46"/>
  <c r="AX46"/>
  <c r="AW46"/>
  <c r="AV46"/>
  <c r="AU46"/>
  <c r="AT46"/>
  <c r="AS46"/>
  <c r="AR46"/>
  <c r="AQ46"/>
  <c r="AP46"/>
  <c r="AO46"/>
  <c r="AN46"/>
  <c r="AM46"/>
  <c r="AL46"/>
  <c r="AK46"/>
  <c r="AJ46"/>
  <c r="AI46"/>
  <c r="AH46"/>
  <c r="AG46"/>
  <c r="AF46"/>
  <c r="AE46"/>
  <c r="AD46"/>
  <c r="AC46"/>
  <c r="AB46"/>
  <c r="AA46"/>
  <c r="Z46"/>
  <c r="Y46"/>
  <c r="X46"/>
  <c r="W46"/>
  <c r="V46"/>
  <c r="U46"/>
  <c r="T46"/>
  <c r="S46"/>
  <c r="R46"/>
  <c r="Q46"/>
  <c r="P46"/>
  <c r="O46"/>
  <c r="N46"/>
  <c r="M46"/>
  <c r="L46"/>
  <c r="K46"/>
  <c r="J46"/>
  <c r="I46"/>
  <c r="H46"/>
  <c r="G46"/>
  <c r="F46"/>
  <c r="E46"/>
  <c r="D46"/>
  <c r="C46"/>
  <c r="BK35"/>
  <c r="BJ35"/>
  <c r="BI35"/>
  <c r="BH35"/>
  <c r="BG35"/>
  <c r="BF35"/>
  <c r="BE35"/>
  <c r="BD35"/>
  <c r="BC35"/>
  <c r="BB35"/>
  <c r="BA35"/>
  <c r="AZ35"/>
  <c r="AY35"/>
  <c r="AX35"/>
  <c r="AW35"/>
  <c r="AV35"/>
  <c r="AU35"/>
  <c r="AT35"/>
  <c r="AS35"/>
  <c r="AR35"/>
  <c r="AQ35"/>
  <c r="AP35"/>
  <c r="AO35"/>
  <c r="AN35"/>
  <c r="AM35"/>
  <c r="AL35"/>
  <c r="AK35"/>
  <c r="AJ35"/>
  <c r="AI35"/>
  <c r="AH35"/>
  <c r="AG35"/>
  <c r="AF35"/>
  <c r="AE35"/>
  <c r="AD35"/>
  <c r="AC35"/>
  <c r="AB35"/>
  <c r="AA35"/>
  <c r="Z35"/>
  <c r="Y35"/>
  <c r="X35"/>
  <c r="W35"/>
  <c r="V35"/>
  <c r="U35"/>
  <c r="T35"/>
  <c r="S35"/>
  <c r="R35"/>
  <c r="Q35"/>
  <c r="P35"/>
  <c r="O35"/>
  <c r="N35"/>
  <c r="M35"/>
  <c r="L35"/>
  <c r="K35"/>
  <c r="J35"/>
  <c r="I35"/>
  <c r="F35"/>
  <c r="E35"/>
  <c r="D35"/>
  <c r="BK29"/>
  <c r="BJ29"/>
  <c r="BI29"/>
  <c r="BH29"/>
  <c r="BG29"/>
  <c r="BF29"/>
  <c r="BE29"/>
  <c r="BD29"/>
  <c r="BC29"/>
  <c r="BB29"/>
  <c r="BA29"/>
  <c r="AZ29"/>
  <c r="AY29"/>
  <c r="AX29"/>
  <c r="AW29"/>
  <c r="AV29"/>
  <c r="AU29"/>
  <c r="AT29"/>
  <c r="AS29"/>
  <c r="AR29"/>
  <c r="AQ29"/>
  <c r="AP29"/>
  <c r="AO29"/>
  <c r="AN29"/>
  <c r="AM29"/>
  <c r="AL29"/>
  <c r="AK29"/>
  <c r="AJ29"/>
  <c r="AI29"/>
  <c r="AH29"/>
  <c r="AG29"/>
  <c r="AF29"/>
  <c r="AE29"/>
  <c r="AD29"/>
  <c r="AC29"/>
  <c r="AB29"/>
  <c r="AA29"/>
  <c r="Z29"/>
  <c r="Y29"/>
  <c r="X29"/>
  <c r="W29"/>
  <c r="V29"/>
  <c r="U29"/>
  <c r="T29"/>
  <c r="S29"/>
  <c r="R29"/>
  <c r="Q29"/>
  <c r="P29"/>
  <c r="O29"/>
  <c r="N29"/>
  <c r="M29"/>
  <c r="L29"/>
  <c r="K29"/>
  <c r="J29"/>
  <c r="I29"/>
  <c r="E29"/>
  <c r="D29"/>
  <c r="C29"/>
  <c r="BK16"/>
  <c r="BJ16"/>
  <c r="BI16"/>
  <c r="BH16"/>
  <c r="BG16"/>
  <c r="BF16"/>
  <c r="BE16"/>
  <c r="BD16"/>
  <c r="BC16"/>
  <c r="BB16"/>
  <c r="AZ16"/>
  <c r="AY16"/>
  <c r="AX16"/>
  <c r="AW16"/>
  <c r="AV16"/>
  <c r="AU16"/>
  <c r="AT16"/>
  <c r="AS16"/>
  <c r="AR16"/>
  <c r="AQ16"/>
  <c r="AP16"/>
  <c r="AO16"/>
  <c r="AN16"/>
  <c r="AM16"/>
  <c r="AL16"/>
  <c r="AK16"/>
  <c r="AJ16"/>
  <c r="AI16"/>
  <c r="AH16"/>
  <c r="AG16"/>
  <c r="AF16"/>
  <c r="AE16"/>
  <c r="AD16"/>
  <c r="AC16"/>
  <c r="AB16"/>
  <c r="AA16"/>
  <c r="Z16"/>
  <c r="Y16"/>
  <c r="X16"/>
  <c r="W16"/>
  <c r="V16"/>
  <c r="U16"/>
  <c r="T16"/>
  <c r="S16"/>
  <c r="R16"/>
  <c r="Q16"/>
  <c r="P16"/>
  <c r="O16"/>
  <c r="N16"/>
  <c r="M16"/>
  <c r="L16"/>
  <c r="K16"/>
  <c r="J16"/>
  <c r="I16"/>
  <c r="F16"/>
  <c r="E16"/>
  <c r="D16"/>
  <c r="C16"/>
  <c r="BK7"/>
  <c r="BK26" s="1"/>
  <c r="BJ7"/>
  <c r="BI7"/>
  <c r="BI26" s="1"/>
  <c r="BH7"/>
  <c r="BH26" s="1"/>
  <c r="BG7"/>
  <c r="BG26" s="1"/>
  <c r="BF7"/>
  <c r="BE7"/>
  <c r="BE26" s="1"/>
  <c r="BD7"/>
  <c r="BC7"/>
  <c r="BC26" s="1"/>
  <c r="BB7"/>
  <c r="BB26" s="1"/>
  <c r="BA7"/>
  <c r="AZ7"/>
  <c r="AZ26" s="1"/>
  <c r="AY7"/>
  <c r="AY26" s="1"/>
  <c r="AX7"/>
  <c r="AX26" s="1"/>
  <c r="AW7"/>
  <c r="AW26" s="1"/>
  <c r="AV7"/>
  <c r="AV26" s="1"/>
  <c r="AU7"/>
  <c r="AU26" s="1"/>
  <c r="AT7"/>
  <c r="AT26" s="1"/>
  <c r="AS7"/>
  <c r="AS26" s="1"/>
  <c r="AR7"/>
  <c r="AR26" s="1"/>
  <c r="AQ7"/>
  <c r="AQ26" s="1"/>
  <c r="AP7"/>
  <c r="AP26" s="1"/>
  <c r="AO7"/>
  <c r="AO26" s="1"/>
  <c r="AN7"/>
  <c r="AN26" s="1"/>
  <c r="AM7"/>
  <c r="AM26" s="1"/>
  <c r="AL7"/>
  <c r="AL26" s="1"/>
  <c r="AK7"/>
  <c r="AK26" s="1"/>
  <c r="AJ7"/>
  <c r="AJ26" s="1"/>
  <c r="AI7"/>
  <c r="AI26" s="1"/>
  <c r="AH7"/>
  <c r="AH26" s="1"/>
  <c r="AG7"/>
  <c r="AG26" s="1"/>
  <c r="AF7"/>
  <c r="AF26" s="1"/>
  <c r="AE7"/>
  <c r="AE26" s="1"/>
  <c r="AD7"/>
  <c r="AD26" s="1"/>
  <c r="AC7"/>
  <c r="AC26" s="1"/>
  <c r="AB7"/>
  <c r="AB26" s="1"/>
  <c r="AA7"/>
  <c r="AA26" s="1"/>
  <c r="Z7"/>
  <c r="Z26" s="1"/>
  <c r="Y7"/>
  <c r="Y26" s="1"/>
  <c r="X7"/>
  <c r="X26" s="1"/>
  <c r="W7"/>
  <c r="W26" s="1"/>
  <c r="V7"/>
  <c r="V26" s="1"/>
  <c r="U7"/>
  <c r="U26" s="1"/>
  <c r="T7"/>
  <c r="T26" s="1"/>
  <c r="S7"/>
  <c r="S26" s="1"/>
  <c r="R7"/>
  <c r="R26" s="1"/>
  <c r="Q7"/>
  <c r="Q26" s="1"/>
  <c r="P7"/>
  <c r="P26" s="1"/>
  <c r="O7"/>
  <c r="O26" s="1"/>
  <c r="N7"/>
  <c r="N26" s="1"/>
  <c r="M7"/>
  <c r="M26" s="1"/>
  <c r="L7"/>
  <c r="L26" s="1"/>
  <c r="K7"/>
  <c r="K26" s="1"/>
  <c r="J7"/>
  <c r="J26" s="1"/>
  <c r="I7"/>
  <c r="I26" s="1"/>
  <c r="H26"/>
  <c r="G7"/>
  <c r="G26" s="1"/>
  <c r="F7"/>
  <c r="F26" s="1"/>
  <c r="E7"/>
  <c r="E26" s="1"/>
  <c r="D7"/>
  <c r="D26" s="1"/>
  <c r="C7"/>
  <c r="Z52" i="20"/>
  <c r="Z12"/>
  <c r="Z13"/>
  <c r="Z14"/>
  <c r="Z15"/>
  <c r="Z16"/>
  <c r="Z17"/>
  <c r="Z18"/>
  <c r="Z21"/>
  <c r="Z22"/>
  <c r="Z23"/>
  <c r="Z24"/>
  <c r="Z25"/>
  <c r="Z26"/>
  <c r="Z27"/>
  <c r="Z28"/>
  <c r="Z31"/>
  <c r="Z32"/>
  <c r="Z33"/>
  <c r="Z34"/>
  <c r="Z35"/>
  <c r="Z36"/>
  <c r="Z39"/>
  <c r="Z40"/>
  <c r="Z41"/>
  <c r="Z42"/>
  <c r="Z43"/>
  <c r="Z46"/>
  <c r="Z47"/>
  <c r="Z48"/>
  <c r="Z49"/>
  <c r="Z53"/>
  <c r="Z54"/>
  <c r="Z55"/>
  <c r="Z56"/>
  <c r="Z57"/>
  <c r="Z60"/>
  <c r="Z61"/>
  <c r="Z62"/>
  <c r="Z63"/>
  <c r="Z64"/>
  <c r="Z65"/>
  <c r="Z69"/>
  <c r="Z70"/>
  <c r="Z71"/>
  <c r="Z72"/>
  <c r="Z73"/>
  <c r="Z74"/>
  <c r="Z77"/>
  <c r="Z78"/>
  <c r="Z79"/>
  <c r="Z80"/>
  <c r="Z81"/>
  <c r="Z85"/>
  <c r="Z86"/>
  <c r="Z87"/>
  <c r="Z88"/>
  <c r="Z9"/>
  <c r="Y9"/>
  <c r="N35" i="5"/>
  <c r="N7"/>
  <c r="N16"/>
  <c r="N29"/>
  <c r="E35"/>
  <c r="F35"/>
  <c r="G35"/>
  <c r="I35"/>
  <c r="J35"/>
  <c r="K35"/>
  <c r="L35"/>
  <c r="M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C35"/>
  <c r="D35"/>
  <c r="BK7"/>
  <c r="R109" i="24"/>
  <c r="Q77"/>
  <c r="Q110" s="1"/>
  <c r="Q112" s="1"/>
  <c r="P77"/>
  <c r="P110" s="1"/>
  <c r="P112" s="1"/>
  <c r="O77"/>
  <c r="O110" s="1"/>
  <c r="O112" s="1"/>
  <c r="N77"/>
  <c r="N110" s="1"/>
  <c r="N112" s="1"/>
  <c r="M77"/>
  <c r="M110" s="1"/>
  <c r="M112" s="1"/>
  <c r="L77"/>
  <c r="L110" s="1"/>
  <c r="L112" s="1"/>
  <c r="K77"/>
  <c r="K110" s="1"/>
  <c r="K112" s="1"/>
  <c r="J77"/>
  <c r="J110" s="1"/>
  <c r="J112" s="1"/>
  <c r="I77"/>
  <c r="I110" s="1"/>
  <c r="I112" s="1"/>
  <c r="H77"/>
  <c r="H110" s="1"/>
  <c r="H112" s="1"/>
  <c r="G77"/>
  <c r="G110" s="1"/>
  <c r="G112" s="1"/>
  <c r="F77"/>
  <c r="F110" s="1"/>
  <c r="F112" s="1"/>
  <c r="E77"/>
  <c r="E110" s="1"/>
  <c r="E112" s="1"/>
  <c r="D77"/>
  <c r="D110" s="1"/>
  <c r="D112" s="1"/>
  <c r="R75"/>
  <c r="R74"/>
  <c r="R73"/>
  <c r="R72"/>
  <c r="R71"/>
  <c r="R70"/>
  <c r="R68"/>
  <c r="R67"/>
  <c r="R66"/>
  <c r="R65"/>
  <c r="R64"/>
  <c r="R62"/>
  <c r="R61"/>
  <c r="R60"/>
  <c r="R59"/>
  <c r="R58"/>
  <c r="R57"/>
  <c r="R56"/>
  <c r="R54"/>
  <c r="R53"/>
  <c r="R52"/>
  <c r="R51"/>
  <c r="R50"/>
  <c r="R49"/>
  <c r="R47"/>
  <c r="R46"/>
  <c r="R45"/>
  <c r="R44"/>
  <c r="R43"/>
  <c r="R42"/>
  <c r="R40"/>
  <c r="R39"/>
  <c r="R38"/>
  <c r="R37"/>
  <c r="R35"/>
  <c r="R34"/>
  <c r="R33"/>
  <c r="R32"/>
  <c r="R31"/>
  <c r="R29"/>
  <c r="R28"/>
  <c r="R27"/>
  <c r="R26"/>
  <c r="R25"/>
  <c r="R24"/>
  <c r="R22"/>
  <c r="R21"/>
  <c r="R20"/>
  <c r="R19"/>
  <c r="R18"/>
  <c r="R17"/>
  <c r="R16"/>
  <c r="R15"/>
  <c r="R13"/>
  <c r="R12"/>
  <c r="R11"/>
  <c r="R10"/>
  <c r="R9"/>
  <c r="R8"/>
  <c r="R7"/>
  <c r="R5"/>
  <c r="AA13" i="20"/>
  <c r="Y12"/>
  <c r="Y13"/>
  <c r="Y14"/>
  <c r="Y15"/>
  <c r="Y16"/>
  <c r="Y18"/>
  <c r="Y21"/>
  <c r="Y22"/>
  <c r="Y23"/>
  <c r="Y25"/>
  <c r="Y26"/>
  <c r="Y27"/>
  <c r="Y28"/>
  <c r="Y31"/>
  <c r="Y32"/>
  <c r="Y33"/>
  <c r="Y34"/>
  <c r="Y35"/>
  <c r="Y36"/>
  <c r="Y39"/>
  <c r="Y40"/>
  <c r="Y41"/>
  <c r="Y42"/>
  <c r="Y43"/>
  <c r="Y46"/>
  <c r="Y48"/>
  <c r="Y49"/>
  <c r="Y53"/>
  <c r="Y54"/>
  <c r="Y55"/>
  <c r="Y56"/>
  <c r="Y57"/>
  <c r="Y60"/>
  <c r="Y61"/>
  <c r="Y62"/>
  <c r="Y63"/>
  <c r="Y64"/>
  <c r="Y69"/>
  <c r="Y70"/>
  <c r="Y71"/>
  <c r="Y72"/>
  <c r="Y73"/>
  <c r="Y74"/>
  <c r="Y77"/>
  <c r="Y78"/>
  <c r="Y79"/>
  <c r="Y80"/>
  <c r="Y81"/>
  <c r="Y85"/>
  <c r="Y86"/>
  <c r="Y87"/>
  <c r="Y88"/>
  <c r="D91"/>
  <c r="E91"/>
  <c r="F91"/>
  <c r="G91"/>
  <c r="Z91" s="1"/>
  <c r="C91"/>
  <c r="O91"/>
  <c r="P91"/>
  <c r="Q91"/>
  <c r="R91"/>
  <c r="N91"/>
  <c r="D7" i="22"/>
  <c r="E7"/>
  <c r="F7"/>
  <c r="D9"/>
  <c r="E9"/>
  <c r="F9"/>
  <c r="D10"/>
  <c r="E10"/>
  <c r="F10"/>
  <c r="D11"/>
  <c r="E11"/>
  <c r="F11"/>
  <c r="D12"/>
  <c r="E12"/>
  <c r="F12"/>
  <c r="D13"/>
  <c r="E13"/>
  <c r="F13"/>
  <c r="D14"/>
  <c r="E14"/>
  <c r="F14"/>
  <c r="D15"/>
  <c r="E15"/>
  <c r="F15"/>
  <c r="D16"/>
  <c r="E16"/>
  <c r="F16"/>
  <c r="D18"/>
  <c r="E18"/>
  <c r="F18"/>
  <c r="D19"/>
  <c r="E19"/>
  <c r="F19"/>
  <c r="D20"/>
  <c r="E20"/>
  <c r="F20"/>
  <c r="D21"/>
  <c r="E21"/>
  <c r="F21"/>
  <c r="D22"/>
  <c r="E22"/>
  <c r="F22"/>
  <c r="D23"/>
  <c r="E23"/>
  <c r="F23"/>
  <c r="D24"/>
  <c r="E24"/>
  <c r="F24"/>
  <c r="D25"/>
  <c r="E25"/>
  <c r="F25"/>
  <c r="D26"/>
  <c r="E26"/>
  <c r="F26"/>
  <c r="D28"/>
  <c r="E28"/>
  <c r="F28"/>
  <c r="D29"/>
  <c r="E29"/>
  <c r="F29"/>
  <c r="D30"/>
  <c r="E30"/>
  <c r="F30"/>
  <c r="D31"/>
  <c r="E31"/>
  <c r="F31"/>
  <c r="D32"/>
  <c r="E32"/>
  <c r="F32"/>
  <c r="D33"/>
  <c r="E33"/>
  <c r="F33"/>
  <c r="D34"/>
  <c r="E34"/>
  <c r="F34"/>
  <c r="D36"/>
  <c r="E36"/>
  <c r="F36"/>
  <c r="D37"/>
  <c r="E37"/>
  <c r="F37"/>
  <c r="D38"/>
  <c r="E38"/>
  <c r="F38"/>
  <c r="D39"/>
  <c r="E39"/>
  <c r="F39"/>
  <c r="D40"/>
  <c r="E40"/>
  <c r="F40"/>
  <c r="D41"/>
  <c r="E41"/>
  <c r="F41"/>
  <c r="D43"/>
  <c r="E43"/>
  <c r="F43"/>
  <c r="D44"/>
  <c r="E44"/>
  <c r="F44"/>
  <c r="D45"/>
  <c r="E45"/>
  <c r="F45"/>
  <c r="D46"/>
  <c r="E46"/>
  <c r="F46"/>
  <c r="D47"/>
  <c r="E47"/>
  <c r="F47"/>
  <c r="D49"/>
  <c r="E49"/>
  <c r="F49"/>
  <c r="D50"/>
  <c r="E50"/>
  <c r="F50"/>
  <c r="D51"/>
  <c r="E51"/>
  <c r="F51"/>
  <c r="D52"/>
  <c r="E52"/>
  <c r="F52"/>
  <c r="D53"/>
  <c r="E53"/>
  <c r="F53"/>
  <c r="D54"/>
  <c r="E54"/>
  <c r="F54"/>
  <c r="D55"/>
  <c r="E55"/>
  <c r="F55"/>
  <c r="D57"/>
  <c r="E57"/>
  <c r="F57"/>
  <c r="D58"/>
  <c r="E58"/>
  <c r="F58"/>
  <c r="D59"/>
  <c r="E59"/>
  <c r="F59"/>
  <c r="D60"/>
  <c r="E60"/>
  <c r="F60"/>
  <c r="D61"/>
  <c r="E61"/>
  <c r="F61"/>
  <c r="D62"/>
  <c r="E62"/>
  <c r="F62"/>
  <c r="D63"/>
  <c r="E63"/>
  <c r="F63"/>
  <c r="D65"/>
  <c r="E65"/>
  <c r="F65"/>
  <c r="D66"/>
  <c r="E66"/>
  <c r="F66"/>
  <c r="D67"/>
  <c r="E67"/>
  <c r="F67"/>
  <c r="D68"/>
  <c r="E68"/>
  <c r="F68"/>
  <c r="D69"/>
  <c r="E69"/>
  <c r="F69"/>
  <c r="D70"/>
  <c r="E70"/>
  <c r="F70"/>
  <c r="D71"/>
  <c r="E71"/>
  <c r="F71"/>
  <c r="D72"/>
  <c r="E72"/>
  <c r="F72"/>
  <c r="D74"/>
  <c r="E74"/>
  <c r="F74"/>
  <c r="D75"/>
  <c r="E75"/>
  <c r="F75"/>
  <c r="D76"/>
  <c r="E76"/>
  <c r="F76"/>
  <c r="D77"/>
  <c r="E77"/>
  <c r="F77"/>
  <c r="D78"/>
  <c r="E78"/>
  <c r="F78"/>
  <c r="D79"/>
  <c r="E79"/>
  <c r="F79"/>
  <c r="D81"/>
  <c r="E81"/>
  <c r="F81"/>
  <c r="D82"/>
  <c r="E82"/>
  <c r="F82"/>
  <c r="D83"/>
  <c r="E83"/>
  <c r="F83"/>
  <c r="D84"/>
  <c r="E84"/>
  <c r="F84"/>
  <c r="D85"/>
  <c r="E85"/>
  <c r="F85"/>
  <c r="D86"/>
  <c r="E86"/>
  <c r="F86"/>
  <c r="D87"/>
  <c r="E87"/>
  <c r="F87"/>
  <c r="C9"/>
  <c r="C10"/>
  <c r="C11"/>
  <c r="C12"/>
  <c r="C13"/>
  <c r="C14"/>
  <c r="C15"/>
  <c r="C16"/>
  <c r="C18"/>
  <c r="C19"/>
  <c r="C20"/>
  <c r="C21"/>
  <c r="C22"/>
  <c r="C23"/>
  <c r="C24"/>
  <c r="C25"/>
  <c r="C26"/>
  <c r="C28"/>
  <c r="C29"/>
  <c r="C30"/>
  <c r="C31"/>
  <c r="C32"/>
  <c r="C33"/>
  <c r="C34"/>
  <c r="C36"/>
  <c r="C37"/>
  <c r="C38"/>
  <c r="C39"/>
  <c r="C40"/>
  <c r="C41"/>
  <c r="C43"/>
  <c r="C44"/>
  <c r="C45"/>
  <c r="C46"/>
  <c r="C47"/>
  <c r="C49"/>
  <c r="C50"/>
  <c r="C51"/>
  <c r="C52"/>
  <c r="C53"/>
  <c r="C54"/>
  <c r="C55"/>
  <c r="C57"/>
  <c r="C58"/>
  <c r="C59"/>
  <c r="C60"/>
  <c r="C61"/>
  <c r="C62"/>
  <c r="C63"/>
  <c r="C65"/>
  <c r="C66"/>
  <c r="C67"/>
  <c r="C68"/>
  <c r="C69"/>
  <c r="C70"/>
  <c r="C71"/>
  <c r="C72"/>
  <c r="C74"/>
  <c r="C75"/>
  <c r="C76"/>
  <c r="C77"/>
  <c r="C78"/>
  <c r="C79"/>
  <c r="C81"/>
  <c r="C82"/>
  <c r="C83"/>
  <c r="C84"/>
  <c r="C85"/>
  <c r="C86"/>
  <c r="C87"/>
  <c r="C7"/>
  <c r="W91" i="20"/>
  <c r="V91"/>
  <c r="T91"/>
  <c r="S91"/>
  <c r="L91"/>
  <c r="AA91" s="1"/>
  <c r="K91"/>
  <c r="I91"/>
  <c r="H91"/>
  <c r="A91"/>
  <c r="U89"/>
  <c r="J89"/>
  <c r="AA88"/>
  <c r="U88"/>
  <c r="J88"/>
  <c r="AA87"/>
  <c r="U87"/>
  <c r="J87"/>
  <c r="AA86"/>
  <c r="U86"/>
  <c r="U91" s="1"/>
  <c r="J86"/>
  <c r="AA85"/>
  <c r="U85"/>
  <c r="J85"/>
  <c r="U84"/>
  <c r="J84"/>
  <c r="AA81"/>
  <c r="U81"/>
  <c r="J81"/>
  <c r="AA80"/>
  <c r="U80"/>
  <c r="J80"/>
  <c r="AA79"/>
  <c r="U79"/>
  <c r="J79"/>
  <c r="AA78"/>
  <c r="U78"/>
  <c r="J78"/>
  <c r="AA77"/>
  <c r="U77"/>
  <c r="J77"/>
  <c r="AA74"/>
  <c r="U74"/>
  <c r="J74"/>
  <c r="AA73"/>
  <c r="U73"/>
  <c r="J73"/>
  <c r="AA72"/>
  <c r="U72"/>
  <c r="J72"/>
  <c r="AA71"/>
  <c r="U71"/>
  <c r="J71"/>
  <c r="AA70"/>
  <c r="U70"/>
  <c r="J70"/>
  <c r="AA69"/>
  <c r="U69"/>
  <c r="J69"/>
  <c r="U68"/>
  <c r="J68"/>
  <c r="U65"/>
  <c r="J65"/>
  <c r="AA64"/>
  <c r="U64"/>
  <c r="J64"/>
  <c r="AA63"/>
  <c r="U63"/>
  <c r="J63"/>
  <c r="AA62"/>
  <c r="U62"/>
  <c r="J62"/>
  <c r="AA61"/>
  <c r="U61"/>
  <c r="J61"/>
  <c r="AA60"/>
  <c r="U60"/>
  <c r="J60"/>
  <c r="AA57"/>
  <c r="U57"/>
  <c r="J57"/>
  <c r="AA56"/>
  <c r="U56"/>
  <c r="J56"/>
  <c r="AA55"/>
  <c r="U55"/>
  <c r="J55"/>
  <c r="AA54"/>
  <c r="U54"/>
  <c r="J54"/>
  <c r="AA53"/>
  <c r="U53"/>
  <c r="J53"/>
  <c r="U52"/>
  <c r="J52"/>
  <c r="AA49"/>
  <c r="U49"/>
  <c r="J49"/>
  <c r="AA48"/>
  <c r="U48"/>
  <c r="J48"/>
  <c r="U47"/>
  <c r="J47"/>
  <c r="AA46"/>
  <c r="U46"/>
  <c r="J46"/>
  <c r="AA43"/>
  <c r="U43"/>
  <c r="J43"/>
  <c r="AA42"/>
  <c r="U42"/>
  <c r="J42"/>
  <c r="AA41"/>
  <c r="U41"/>
  <c r="J41"/>
  <c r="AA40"/>
  <c r="U40"/>
  <c r="J40"/>
  <c r="AA39"/>
  <c r="U39"/>
  <c r="J39"/>
  <c r="AA36"/>
  <c r="U36"/>
  <c r="J36"/>
  <c r="AA35"/>
  <c r="U35"/>
  <c r="J35"/>
  <c r="AA34"/>
  <c r="U34"/>
  <c r="J34"/>
  <c r="AA33"/>
  <c r="U33"/>
  <c r="J33"/>
  <c r="AA32"/>
  <c r="U32"/>
  <c r="J32"/>
  <c r="AA31"/>
  <c r="U31"/>
  <c r="J31"/>
  <c r="U28"/>
  <c r="J28"/>
  <c r="AA27"/>
  <c r="U27"/>
  <c r="J27"/>
  <c r="AA26"/>
  <c r="U26"/>
  <c r="J26"/>
  <c r="AA25"/>
  <c r="U25"/>
  <c r="J25"/>
  <c r="U24"/>
  <c r="J24"/>
  <c r="AA23"/>
  <c r="U23"/>
  <c r="J23"/>
  <c r="AA22"/>
  <c r="U22"/>
  <c r="J22"/>
  <c r="AA21"/>
  <c r="U21"/>
  <c r="J21"/>
  <c r="AA18"/>
  <c r="U18"/>
  <c r="J18"/>
  <c r="AA17"/>
  <c r="U17"/>
  <c r="J17"/>
  <c r="AA16"/>
  <c r="U16"/>
  <c r="J16"/>
  <c r="AA15"/>
  <c r="U15"/>
  <c r="J15"/>
  <c r="AA14"/>
  <c r="U14"/>
  <c r="J14"/>
  <c r="U13"/>
  <c r="J13"/>
  <c r="AA12"/>
  <c r="U12"/>
  <c r="J12"/>
  <c r="AA9"/>
  <c r="U9"/>
  <c r="J9"/>
  <c r="R109" i="19"/>
  <c r="E77"/>
  <c r="E110" s="1"/>
  <c r="E112" s="1"/>
  <c r="F77"/>
  <c r="F110" s="1"/>
  <c r="F112" s="1"/>
  <c r="G77"/>
  <c r="G110" s="1"/>
  <c r="G112" s="1"/>
  <c r="H77"/>
  <c r="H110" s="1"/>
  <c r="H112" s="1"/>
  <c r="I77"/>
  <c r="I110" s="1"/>
  <c r="I112" s="1"/>
  <c r="J77"/>
  <c r="J110" s="1"/>
  <c r="J112" s="1"/>
  <c r="K77"/>
  <c r="K110" s="1"/>
  <c r="K112" s="1"/>
  <c r="L77"/>
  <c r="L110" s="1"/>
  <c r="L112" s="1"/>
  <c r="M77"/>
  <c r="M110" s="1"/>
  <c r="M112" s="1"/>
  <c r="N77"/>
  <c r="N110" s="1"/>
  <c r="N112" s="1"/>
  <c r="O77"/>
  <c r="O110" s="1"/>
  <c r="O112" s="1"/>
  <c r="P77"/>
  <c r="P110" s="1"/>
  <c r="P112" s="1"/>
  <c r="Q77"/>
  <c r="Q110" s="1"/>
  <c r="Q112" s="1"/>
  <c r="D77"/>
  <c r="D110" s="1"/>
  <c r="D112" s="1"/>
  <c r="R5"/>
  <c r="R7"/>
  <c r="R75"/>
  <c r="R74"/>
  <c r="R73"/>
  <c r="R72"/>
  <c r="R71"/>
  <c r="R70"/>
  <c r="R68"/>
  <c r="R67"/>
  <c r="R66"/>
  <c r="R65"/>
  <c r="R64"/>
  <c r="R62"/>
  <c r="R61"/>
  <c r="R60"/>
  <c r="R59"/>
  <c r="R58"/>
  <c r="R57"/>
  <c r="R56"/>
  <c r="R54"/>
  <c r="R53"/>
  <c r="R52"/>
  <c r="R51"/>
  <c r="R50"/>
  <c r="R49"/>
  <c r="R47"/>
  <c r="R46"/>
  <c r="R45"/>
  <c r="R44"/>
  <c r="R43"/>
  <c r="R42"/>
  <c r="R40"/>
  <c r="R39"/>
  <c r="R38"/>
  <c r="R37"/>
  <c r="R35"/>
  <c r="R34"/>
  <c r="R33"/>
  <c r="R32"/>
  <c r="R31"/>
  <c r="R29"/>
  <c r="R28"/>
  <c r="R27"/>
  <c r="R26"/>
  <c r="R25"/>
  <c r="R24"/>
  <c r="R22"/>
  <c r="R21"/>
  <c r="R20"/>
  <c r="R19"/>
  <c r="R18"/>
  <c r="R17"/>
  <c r="R16"/>
  <c r="R15"/>
  <c r="R13"/>
  <c r="R12"/>
  <c r="R11"/>
  <c r="R10"/>
  <c r="R9"/>
  <c r="R8"/>
  <c r="G67" i="17"/>
  <c r="F67"/>
  <c r="E67"/>
  <c r="C67"/>
  <c r="D67"/>
  <c r="I66"/>
  <c r="E66"/>
  <c r="D66"/>
  <c r="C66"/>
  <c r="I65"/>
  <c r="H65"/>
  <c r="G65"/>
  <c r="C65"/>
  <c r="I64"/>
  <c r="H64"/>
  <c r="G64"/>
  <c r="F64"/>
  <c r="E64"/>
  <c r="B11" i="13"/>
  <c r="B37"/>
  <c r="E16" i="15"/>
  <c r="M16"/>
  <c r="U16"/>
  <c r="AC16"/>
  <c r="AO16"/>
  <c r="BB16"/>
  <c r="BA16"/>
  <c r="V16"/>
  <c r="AN16"/>
  <c r="B38" i="13"/>
  <c r="B31"/>
  <c r="B30"/>
  <c r="B9"/>
  <c r="B13"/>
  <c r="B20"/>
  <c r="E31" i="12"/>
  <c r="BK16" i="5"/>
  <c r="BJ16"/>
  <c r="BJ46" s="1"/>
  <c r="BI16"/>
  <c r="BH16"/>
  <c r="BG16"/>
  <c r="BF16"/>
  <c r="BF46"/>
  <c r="BE16"/>
  <c r="BD16"/>
  <c r="BD46"/>
  <c r="BC16"/>
  <c r="BB16"/>
  <c r="AZ16"/>
  <c r="AZ46"/>
  <c r="AY16"/>
  <c r="AX16"/>
  <c r="AX46"/>
  <c r="AW16"/>
  <c r="AV16"/>
  <c r="AV46" s="1"/>
  <c r="AU16"/>
  <c r="AT16"/>
  <c r="AS16"/>
  <c r="AR16"/>
  <c r="AR46"/>
  <c r="AQ16"/>
  <c r="BK29"/>
  <c r="BJ29"/>
  <c r="BI29"/>
  <c r="BH29"/>
  <c r="BG29"/>
  <c r="BF29"/>
  <c r="BE29"/>
  <c r="BD29"/>
  <c r="BC29"/>
  <c r="BB29"/>
  <c r="BA29"/>
  <c r="AZ29"/>
  <c r="AY29"/>
  <c r="AX29"/>
  <c r="AW29"/>
  <c r="AV29"/>
  <c r="AU29"/>
  <c r="AT29"/>
  <c r="AS29"/>
  <c r="AR29"/>
  <c r="AQ29"/>
  <c r="BK26"/>
  <c r="BJ7"/>
  <c r="BI7"/>
  <c r="BI26" s="1"/>
  <c r="BH7"/>
  <c r="BG7"/>
  <c r="BG26" s="1"/>
  <c r="BF7"/>
  <c r="BE7"/>
  <c r="BD7"/>
  <c r="BC7"/>
  <c r="BC26" s="1"/>
  <c r="BB7"/>
  <c r="BA7"/>
  <c r="AZ7"/>
  <c r="AY7"/>
  <c r="AY26" s="1"/>
  <c r="AX7"/>
  <c r="AX26" s="1"/>
  <c r="AW7"/>
  <c r="AV7"/>
  <c r="AU7"/>
  <c r="AT7"/>
  <c r="AS7"/>
  <c r="AR7"/>
  <c r="AQ7"/>
  <c r="AQ26" s="1"/>
  <c r="AP16"/>
  <c r="AO16"/>
  <c r="AO46"/>
  <c r="AN16"/>
  <c r="AN46" s="1"/>
  <c r="AM16"/>
  <c r="AM46" s="1"/>
  <c r="AL16"/>
  <c r="AK16"/>
  <c r="AK46" s="1"/>
  <c r="AJ16"/>
  <c r="AJ46" s="1"/>
  <c r="AI16"/>
  <c r="AH16"/>
  <c r="AG16"/>
  <c r="AG46"/>
  <c r="AF16"/>
  <c r="AF46" s="1"/>
  <c r="AE16"/>
  <c r="AE46" s="1"/>
  <c r="AD16"/>
  <c r="AC16"/>
  <c r="AC46" s="1"/>
  <c r="AB16"/>
  <c r="AB46" s="1"/>
  <c r="AA16"/>
  <c r="Z16"/>
  <c r="Y16"/>
  <c r="Y46"/>
  <c r="X16"/>
  <c r="X46" s="1"/>
  <c r="W16"/>
  <c r="W46" s="1"/>
  <c r="AP29"/>
  <c r="AO29"/>
  <c r="AN29"/>
  <c r="AM29"/>
  <c r="AL29"/>
  <c r="AK29"/>
  <c r="AJ29"/>
  <c r="AI29"/>
  <c r="AH29"/>
  <c r="AG29"/>
  <c r="AF29"/>
  <c r="AE29"/>
  <c r="AD29"/>
  <c r="AC29"/>
  <c r="AB29"/>
  <c r="AA29"/>
  <c r="Z29"/>
  <c r="Y29"/>
  <c r="X29"/>
  <c r="W29"/>
  <c r="AP7"/>
  <c r="AO7"/>
  <c r="AN7"/>
  <c r="AN26" s="1"/>
  <c r="AM7"/>
  <c r="AM26" s="1"/>
  <c r="AL7"/>
  <c r="AL26" s="1"/>
  <c r="AK7"/>
  <c r="AJ7"/>
  <c r="AJ26" s="1"/>
  <c r="AI7"/>
  <c r="AI26" s="1"/>
  <c r="AH7"/>
  <c r="AH26" s="1"/>
  <c r="AG7"/>
  <c r="AG26" s="1"/>
  <c r="AF7"/>
  <c r="AE7"/>
  <c r="AD7"/>
  <c r="AC7"/>
  <c r="AB7"/>
  <c r="AA7"/>
  <c r="Z7"/>
  <c r="Y7"/>
  <c r="X7"/>
  <c r="W7"/>
  <c r="W26" s="1"/>
  <c r="V16"/>
  <c r="U16"/>
  <c r="U46" s="1"/>
  <c r="T16"/>
  <c r="S16"/>
  <c r="R16"/>
  <c r="Q16"/>
  <c r="Q46"/>
  <c r="P16"/>
  <c r="O16"/>
  <c r="O46" s="1"/>
  <c r="N46"/>
  <c r="M16"/>
  <c r="L16"/>
  <c r="K16"/>
  <c r="K46"/>
  <c r="J16"/>
  <c r="I16"/>
  <c r="I46"/>
  <c r="H16"/>
  <c r="G46"/>
  <c r="C46"/>
  <c r="V29"/>
  <c r="U29"/>
  <c r="T29"/>
  <c r="S29"/>
  <c r="R29"/>
  <c r="Q29"/>
  <c r="P29"/>
  <c r="O29"/>
  <c r="M29"/>
  <c r="L29"/>
  <c r="K29"/>
  <c r="J29"/>
  <c r="I29"/>
  <c r="H29"/>
  <c r="G29"/>
  <c r="F29"/>
  <c r="E29"/>
  <c r="D29"/>
  <c r="C29"/>
  <c r="V7"/>
  <c r="U7"/>
  <c r="T7"/>
  <c r="S7"/>
  <c r="R7"/>
  <c r="Q7"/>
  <c r="P7"/>
  <c r="P26" s="1"/>
  <c r="O7"/>
  <c r="O26" s="1"/>
  <c r="M7"/>
  <c r="L7"/>
  <c r="K7"/>
  <c r="J7"/>
  <c r="J26" s="1"/>
  <c r="I7"/>
  <c r="I26" s="1"/>
  <c r="H7"/>
  <c r="G7"/>
  <c r="F7"/>
  <c r="E7"/>
  <c r="D7"/>
  <c r="C7"/>
  <c r="BK16" i="6"/>
  <c r="BK43" s="1"/>
  <c r="BK35"/>
  <c r="BK44" s="1"/>
  <c r="BJ16"/>
  <c r="BJ43" s="1"/>
  <c r="BJ35"/>
  <c r="BJ44" s="1"/>
  <c r="BI16"/>
  <c r="BI43" s="1"/>
  <c r="BI46" s="1"/>
  <c r="BI35"/>
  <c r="BI44" s="1"/>
  <c r="BH16"/>
  <c r="BH43" s="1"/>
  <c r="BH35"/>
  <c r="BH44" s="1"/>
  <c r="BG16"/>
  <c r="BG43" s="1"/>
  <c r="BG35"/>
  <c r="BG44" s="1"/>
  <c r="BF16"/>
  <c r="BF43" s="1"/>
  <c r="BF35"/>
  <c r="BF44" s="1"/>
  <c r="BE16"/>
  <c r="BE43" s="1"/>
  <c r="BE35"/>
  <c r="BE44" s="1"/>
  <c r="BD16"/>
  <c r="BD43" s="1"/>
  <c r="BD35"/>
  <c r="BD44" s="1"/>
  <c r="BD46" s="1"/>
  <c r="BC16"/>
  <c r="BC43" s="1"/>
  <c r="BC46" s="1"/>
  <c r="BC35"/>
  <c r="BC44" s="1"/>
  <c r="BB16"/>
  <c r="BB43" s="1"/>
  <c r="BB35"/>
  <c r="BB44" s="1"/>
  <c r="BA16"/>
  <c r="BA43" s="1"/>
  <c r="BA35"/>
  <c r="BA44" s="1"/>
  <c r="AZ16"/>
  <c r="AZ43" s="1"/>
  <c r="AZ35"/>
  <c r="AZ44"/>
  <c r="AY16"/>
  <c r="AY43" s="1"/>
  <c r="AY35"/>
  <c r="AY44" s="1"/>
  <c r="AX16"/>
  <c r="AX43" s="1"/>
  <c r="AX35"/>
  <c r="AX44" s="1"/>
  <c r="AW16"/>
  <c r="AW43" s="1"/>
  <c r="AW35"/>
  <c r="AW44" s="1"/>
  <c r="AV16"/>
  <c r="AV43" s="1"/>
  <c r="AV35"/>
  <c r="AV44" s="1"/>
  <c r="AV46" s="1"/>
  <c r="AU16"/>
  <c r="AU43"/>
  <c r="AU35"/>
  <c r="AU44" s="1"/>
  <c r="AT16"/>
  <c r="AT43" s="1"/>
  <c r="AT35"/>
  <c r="AT44" s="1"/>
  <c r="AS16"/>
  <c r="AS43" s="1"/>
  <c r="AS46" s="1"/>
  <c r="AS35"/>
  <c r="AS44" s="1"/>
  <c r="AR16"/>
  <c r="AR43" s="1"/>
  <c r="AR35"/>
  <c r="AR44"/>
  <c r="AQ16"/>
  <c r="AQ43"/>
  <c r="AQ35"/>
  <c r="AQ44"/>
  <c r="BK29"/>
  <c r="BJ29"/>
  <c r="BI29"/>
  <c r="BH29"/>
  <c r="BG29"/>
  <c r="BF29"/>
  <c r="BE29"/>
  <c r="BD29"/>
  <c r="BC29"/>
  <c r="BB29"/>
  <c r="BA29"/>
  <c r="AZ29"/>
  <c r="AY29"/>
  <c r="AX29"/>
  <c r="AW29"/>
  <c r="AV29"/>
  <c r="AU29"/>
  <c r="AT29"/>
  <c r="AS29"/>
  <c r="AR29"/>
  <c r="AQ29"/>
  <c r="BK7"/>
  <c r="BK26" s="1"/>
  <c r="BJ7"/>
  <c r="BI7"/>
  <c r="BH7"/>
  <c r="BG7"/>
  <c r="BG26" s="1"/>
  <c r="BF7"/>
  <c r="BE7"/>
  <c r="BE26" s="1"/>
  <c r="BD7"/>
  <c r="BD26" s="1"/>
  <c r="BC7"/>
  <c r="BC26" s="1"/>
  <c r="BB7"/>
  <c r="BA7"/>
  <c r="AZ7"/>
  <c r="AY7"/>
  <c r="AX7"/>
  <c r="AX26" s="1"/>
  <c r="AW7"/>
  <c r="AV7"/>
  <c r="AV26" s="1"/>
  <c r="AU7"/>
  <c r="AU26" s="1"/>
  <c r="AT7"/>
  <c r="AS7"/>
  <c r="AS26" s="1"/>
  <c r="AR7"/>
  <c r="AQ7"/>
  <c r="AQ26" s="1"/>
  <c r="AP16"/>
  <c r="AP43" s="1"/>
  <c r="AP35"/>
  <c r="AP44" s="1"/>
  <c r="AP46" s="1"/>
  <c r="AO16"/>
  <c r="AO43" s="1"/>
  <c r="AO35"/>
  <c r="AO44" s="1"/>
  <c r="AN16"/>
  <c r="AN43" s="1"/>
  <c r="AN35"/>
  <c r="AN44" s="1"/>
  <c r="AM16"/>
  <c r="AM43" s="1"/>
  <c r="AM35"/>
  <c r="AM44" s="1"/>
  <c r="AL16"/>
  <c r="AL43" s="1"/>
  <c r="AL35"/>
  <c r="AL44" s="1"/>
  <c r="AK16"/>
  <c r="AK43" s="1"/>
  <c r="AK35"/>
  <c r="AK44"/>
  <c r="AK46" s="1"/>
  <c r="AJ16"/>
  <c r="AJ43" s="1"/>
  <c r="AJ35"/>
  <c r="AJ44" s="1"/>
  <c r="AI16"/>
  <c r="AI43" s="1"/>
  <c r="AI35"/>
  <c r="AI44" s="1"/>
  <c r="AH16"/>
  <c r="AH43" s="1"/>
  <c r="AH35"/>
  <c r="AH44" s="1"/>
  <c r="AH46" s="1"/>
  <c r="AG16"/>
  <c r="AG43" s="1"/>
  <c r="AG35"/>
  <c r="AG44" s="1"/>
  <c r="AF16"/>
  <c r="AF43"/>
  <c r="AF35"/>
  <c r="AF44" s="1"/>
  <c r="AE16"/>
  <c r="AE43" s="1"/>
  <c r="AE35"/>
  <c r="AE44" s="1"/>
  <c r="AD16"/>
  <c r="AD43" s="1"/>
  <c r="AD35"/>
  <c r="AD44" s="1"/>
  <c r="AC16"/>
  <c r="AC43" s="1"/>
  <c r="AC35"/>
  <c r="AC44" s="1"/>
  <c r="AB16"/>
  <c r="AB43" s="1"/>
  <c r="AB35"/>
  <c r="AB44" s="1"/>
  <c r="AA16"/>
  <c r="AA43" s="1"/>
  <c r="AA35"/>
  <c r="AA44" s="1"/>
  <c r="Z16"/>
  <c r="Z43" s="1"/>
  <c r="Z46" s="1"/>
  <c r="Z35"/>
  <c r="Z44" s="1"/>
  <c r="Y16"/>
  <c r="Y43" s="1"/>
  <c r="Y35"/>
  <c r="Y44" s="1"/>
  <c r="X16"/>
  <c r="X35"/>
  <c r="W16"/>
  <c r="W35"/>
  <c r="AP29"/>
  <c r="AO29"/>
  <c r="AN29"/>
  <c r="AM29"/>
  <c r="AL29"/>
  <c r="AK29"/>
  <c r="AJ29"/>
  <c r="AI29"/>
  <c r="AH29"/>
  <c r="AG29"/>
  <c r="AF29"/>
  <c r="AE29"/>
  <c r="AD29"/>
  <c r="AC29"/>
  <c r="AB29"/>
  <c r="AA29"/>
  <c r="Z29"/>
  <c r="Y29"/>
  <c r="X29"/>
  <c r="W29"/>
  <c r="AP7"/>
  <c r="AO7"/>
  <c r="AO26" s="1"/>
  <c r="AN7"/>
  <c r="AN26" s="1"/>
  <c r="AM7"/>
  <c r="AL7"/>
  <c r="AL26" s="1"/>
  <c r="AK7"/>
  <c r="AJ7"/>
  <c r="AI7"/>
  <c r="AH7"/>
  <c r="AG7"/>
  <c r="AG26" s="1"/>
  <c r="AF7"/>
  <c r="AF26" s="1"/>
  <c r="AE7"/>
  <c r="AD7"/>
  <c r="AD26" s="1"/>
  <c r="AC7"/>
  <c r="AB7"/>
  <c r="AB26" s="1"/>
  <c r="AA7"/>
  <c r="Z7"/>
  <c r="Y7"/>
  <c r="X7"/>
  <c r="X26" s="1"/>
  <c r="W7"/>
  <c r="V16"/>
  <c r="V35"/>
  <c r="U16"/>
  <c r="U35"/>
  <c r="U46" s="1"/>
  <c r="T16"/>
  <c r="T35"/>
  <c r="S16"/>
  <c r="S46"/>
  <c r="S35"/>
  <c r="R16"/>
  <c r="R35"/>
  <c r="Q16"/>
  <c r="Q35"/>
  <c r="P16"/>
  <c r="P35"/>
  <c r="O16"/>
  <c r="O35"/>
  <c r="N16"/>
  <c r="N35"/>
  <c r="M16"/>
  <c r="M35"/>
  <c r="L16"/>
  <c r="L35"/>
  <c r="K16"/>
  <c r="K35"/>
  <c r="J16"/>
  <c r="J35"/>
  <c r="I16"/>
  <c r="I35"/>
  <c r="H16"/>
  <c r="H35"/>
  <c r="G16"/>
  <c r="G35"/>
  <c r="G46" s="1"/>
  <c r="F16"/>
  <c r="F35"/>
  <c r="E16"/>
  <c r="E35"/>
  <c r="D16"/>
  <c r="D35"/>
  <c r="C16"/>
  <c r="C35"/>
  <c r="V29"/>
  <c r="U29"/>
  <c r="T29"/>
  <c r="S29"/>
  <c r="R29"/>
  <c r="Q29"/>
  <c r="P29"/>
  <c r="O29"/>
  <c r="N29"/>
  <c r="M29"/>
  <c r="L29"/>
  <c r="K29"/>
  <c r="J29"/>
  <c r="I29"/>
  <c r="H29"/>
  <c r="G29"/>
  <c r="F29"/>
  <c r="E29"/>
  <c r="D29"/>
  <c r="C29"/>
  <c r="V7"/>
  <c r="U7"/>
  <c r="U26" s="1"/>
  <c r="T7"/>
  <c r="T26" s="1"/>
  <c r="S7"/>
  <c r="S26" s="1"/>
  <c r="R7"/>
  <c r="Q7"/>
  <c r="P7"/>
  <c r="O7"/>
  <c r="N7"/>
  <c r="N26" s="1"/>
  <c r="M7"/>
  <c r="M26" s="1"/>
  <c r="L7"/>
  <c r="K7"/>
  <c r="J7"/>
  <c r="I7"/>
  <c r="I26"/>
  <c r="H7"/>
  <c r="H26" s="1"/>
  <c r="G7"/>
  <c r="G26" s="1"/>
  <c r="F7"/>
  <c r="F26" s="1"/>
  <c r="E7"/>
  <c r="E26" s="1"/>
  <c r="D7"/>
  <c r="C7"/>
  <c r="BK16" i="7"/>
  <c r="BK43" s="1"/>
  <c r="BK35"/>
  <c r="BK44"/>
  <c r="BJ16"/>
  <c r="BJ43" s="1"/>
  <c r="BJ35"/>
  <c r="BJ44" s="1"/>
  <c r="BI16"/>
  <c r="BI35"/>
  <c r="BH16"/>
  <c r="BH43" s="1"/>
  <c r="BH35"/>
  <c r="BH44" s="1"/>
  <c r="BH46" s="1"/>
  <c r="BG16"/>
  <c r="BG43" s="1"/>
  <c r="BG35"/>
  <c r="BG44" s="1"/>
  <c r="BF16"/>
  <c r="BF43" s="1"/>
  <c r="BF35"/>
  <c r="BF44" s="1"/>
  <c r="BE16"/>
  <c r="BE43" s="1"/>
  <c r="BE35"/>
  <c r="BE44" s="1"/>
  <c r="BD16"/>
  <c r="BD43" s="1"/>
  <c r="BD35"/>
  <c r="BD44"/>
  <c r="BC16"/>
  <c r="BC43"/>
  <c r="BC35"/>
  <c r="BC44" s="1"/>
  <c r="BB16"/>
  <c r="BB43" s="1"/>
  <c r="BB35"/>
  <c r="BB44" s="1"/>
  <c r="BA16"/>
  <c r="BA43" s="1"/>
  <c r="BA46" s="1"/>
  <c r="BA35"/>
  <c r="BA44" s="1"/>
  <c r="AZ16"/>
  <c r="AZ43" s="1"/>
  <c r="AZ35"/>
  <c r="AZ44" s="1"/>
  <c r="AY16"/>
  <c r="AY43" s="1"/>
  <c r="AY35"/>
  <c r="AY44" s="1"/>
  <c r="AX16"/>
  <c r="AX43" s="1"/>
  <c r="AX35"/>
  <c r="AX44" s="1"/>
  <c r="AW16"/>
  <c r="AW43" s="1"/>
  <c r="AW35"/>
  <c r="AW44" s="1"/>
  <c r="AV16"/>
  <c r="AV43" s="1"/>
  <c r="AV35"/>
  <c r="AV44"/>
  <c r="AU16"/>
  <c r="AU43"/>
  <c r="AU35"/>
  <c r="AU44" s="1"/>
  <c r="AT16"/>
  <c r="AT43" s="1"/>
  <c r="AT35"/>
  <c r="AT44" s="1"/>
  <c r="AS16"/>
  <c r="AS43" s="1"/>
  <c r="AS35"/>
  <c r="AS44" s="1"/>
  <c r="AS46" s="1"/>
  <c r="AR16"/>
  <c r="AR43" s="1"/>
  <c r="AR35"/>
  <c r="AR44" s="1"/>
  <c r="AR46" s="1"/>
  <c r="AQ16"/>
  <c r="AQ35"/>
  <c r="BK29"/>
  <c r="BJ29"/>
  <c r="BI29"/>
  <c r="BH29"/>
  <c r="BG29"/>
  <c r="BF29"/>
  <c r="BE29"/>
  <c r="BD29"/>
  <c r="BC29"/>
  <c r="BB29"/>
  <c r="BA29"/>
  <c r="AZ29"/>
  <c r="AY29"/>
  <c r="AX29"/>
  <c r="AW29"/>
  <c r="AV29"/>
  <c r="AU29"/>
  <c r="AT29"/>
  <c r="AS29"/>
  <c r="AR29"/>
  <c r="AQ29"/>
  <c r="BK7"/>
  <c r="BJ7"/>
  <c r="BI7"/>
  <c r="BI26" s="1"/>
  <c r="BH7"/>
  <c r="BH26" s="1"/>
  <c r="BG7"/>
  <c r="BG26" s="1"/>
  <c r="BF7"/>
  <c r="BE7"/>
  <c r="BE26" s="1"/>
  <c r="BD7"/>
  <c r="BC7"/>
  <c r="BC26" s="1"/>
  <c r="BB7"/>
  <c r="BA7"/>
  <c r="BA26" s="1"/>
  <c r="AZ7"/>
  <c r="AY7"/>
  <c r="AY26" s="1"/>
  <c r="AX7"/>
  <c r="AW7"/>
  <c r="AW26" s="1"/>
  <c r="AV7"/>
  <c r="AU7"/>
  <c r="AU26" s="1"/>
  <c r="AT7"/>
  <c r="AS7"/>
  <c r="AS26" s="1"/>
  <c r="AR7"/>
  <c r="AR26" s="1"/>
  <c r="AQ7"/>
  <c r="AP16"/>
  <c r="AP43" s="1"/>
  <c r="AP35"/>
  <c r="AP44" s="1"/>
  <c r="AP46" s="1"/>
  <c r="AO16"/>
  <c r="AO43" s="1"/>
  <c r="AO35"/>
  <c r="AO44" s="1"/>
  <c r="AO46" s="1"/>
  <c r="AN16"/>
  <c r="AN43" s="1"/>
  <c r="AN35"/>
  <c r="AN44" s="1"/>
  <c r="AM16"/>
  <c r="AM43" s="1"/>
  <c r="AM35"/>
  <c r="AM44" s="1"/>
  <c r="AL16"/>
  <c r="AL43" s="1"/>
  <c r="AL35"/>
  <c r="AL44" s="1"/>
  <c r="AK16"/>
  <c r="AK43" s="1"/>
  <c r="AK35"/>
  <c r="AK44" s="1"/>
  <c r="AJ16"/>
  <c r="AJ43"/>
  <c r="AJ35"/>
  <c r="AJ44" s="1"/>
  <c r="AI16"/>
  <c r="AI43" s="1"/>
  <c r="AI35"/>
  <c r="AI44" s="1"/>
  <c r="AH16"/>
  <c r="AH43" s="1"/>
  <c r="AH35"/>
  <c r="AH44" s="1"/>
  <c r="AH46" s="1"/>
  <c r="AG16"/>
  <c r="AG43" s="1"/>
  <c r="AG35"/>
  <c r="AG44" s="1"/>
  <c r="AG46" s="1"/>
  <c r="AF16"/>
  <c r="AF43" s="1"/>
  <c r="AF35"/>
  <c r="AF44" s="1"/>
  <c r="AE16"/>
  <c r="AE43" s="1"/>
  <c r="AE35"/>
  <c r="AE44" s="1"/>
  <c r="AD16"/>
  <c r="AD43" s="1"/>
  <c r="AD35"/>
  <c r="AD44" s="1"/>
  <c r="AC16"/>
  <c r="AC43" s="1"/>
  <c r="AC35"/>
  <c r="AC44" s="1"/>
  <c r="AB16"/>
  <c r="AB43" s="1"/>
  <c r="AB35"/>
  <c r="AB44" s="1"/>
  <c r="AA16"/>
  <c r="AA43" s="1"/>
  <c r="AA35"/>
  <c r="AA44" s="1"/>
  <c r="Z16"/>
  <c r="Z43" s="1"/>
  <c r="Z46" s="1"/>
  <c r="Z35"/>
  <c r="Z44" s="1"/>
  <c r="Y16"/>
  <c r="Y35"/>
  <c r="Y46"/>
  <c r="X16"/>
  <c r="X35"/>
  <c r="X46" s="1"/>
  <c r="W16"/>
  <c r="W46"/>
  <c r="W35"/>
  <c r="AP29"/>
  <c r="AO29"/>
  <c r="AN29"/>
  <c r="AM29"/>
  <c r="AL29"/>
  <c r="AK29"/>
  <c r="AJ29"/>
  <c r="AI29"/>
  <c r="AH29"/>
  <c r="AG29"/>
  <c r="AF29"/>
  <c r="AE29"/>
  <c r="AD29"/>
  <c r="AC29"/>
  <c r="AB29"/>
  <c r="AA29"/>
  <c r="Z29"/>
  <c r="Y29"/>
  <c r="X29"/>
  <c r="W29"/>
  <c r="AP7"/>
  <c r="AP26" s="1"/>
  <c r="AO7"/>
  <c r="AN7"/>
  <c r="AM7"/>
  <c r="AL7"/>
  <c r="AK7"/>
  <c r="AJ7"/>
  <c r="AJ26" s="1"/>
  <c r="AI7"/>
  <c r="AH7"/>
  <c r="AG7"/>
  <c r="AG26" s="1"/>
  <c r="AF7"/>
  <c r="AE7"/>
  <c r="AD7"/>
  <c r="AC7"/>
  <c r="AB7"/>
  <c r="AB26" s="1"/>
  <c r="AA7"/>
  <c r="Z7"/>
  <c r="Z26" s="1"/>
  <c r="Y7"/>
  <c r="X7"/>
  <c r="X26" s="1"/>
  <c r="W7"/>
  <c r="W26" s="1"/>
  <c r="V16"/>
  <c r="V35"/>
  <c r="U16"/>
  <c r="U35"/>
  <c r="T16"/>
  <c r="T35"/>
  <c r="S16"/>
  <c r="S26" s="1"/>
  <c r="S35"/>
  <c r="R16"/>
  <c r="R35"/>
  <c r="Q16"/>
  <c r="Q35"/>
  <c r="P16"/>
  <c r="P35"/>
  <c r="O16"/>
  <c r="O35"/>
  <c r="O46" s="1"/>
  <c r="N16"/>
  <c r="N35"/>
  <c r="M16"/>
  <c r="M35"/>
  <c r="L16"/>
  <c r="L35"/>
  <c r="K16"/>
  <c r="K35"/>
  <c r="K46"/>
  <c r="J16"/>
  <c r="J35"/>
  <c r="I16"/>
  <c r="I35"/>
  <c r="H16"/>
  <c r="H35"/>
  <c r="G16"/>
  <c r="G35"/>
  <c r="F16"/>
  <c r="F35"/>
  <c r="E16"/>
  <c r="E35"/>
  <c r="D16"/>
  <c r="D35"/>
  <c r="C16"/>
  <c r="C35"/>
  <c r="C46"/>
  <c r="V29"/>
  <c r="U29"/>
  <c r="T29"/>
  <c r="S29"/>
  <c r="R29"/>
  <c r="Q29"/>
  <c r="P29"/>
  <c r="O29"/>
  <c r="N29"/>
  <c r="M29"/>
  <c r="L29"/>
  <c r="K29"/>
  <c r="J29"/>
  <c r="I29"/>
  <c r="H29"/>
  <c r="G29"/>
  <c r="F29"/>
  <c r="E29"/>
  <c r="D29"/>
  <c r="C29"/>
  <c r="V7"/>
  <c r="V26" s="1"/>
  <c r="U7"/>
  <c r="T7"/>
  <c r="R7"/>
  <c r="Q7"/>
  <c r="P7"/>
  <c r="P26" s="1"/>
  <c r="O7"/>
  <c r="N7"/>
  <c r="N26" s="1"/>
  <c r="M7"/>
  <c r="L7"/>
  <c r="L26" s="1"/>
  <c r="K7"/>
  <c r="J7"/>
  <c r="J26" s="1"/>
  <c r="I7"/>
  <c r="H7"/>
  <c r="G7"/>
  <c r="G26" s="1"/>
  <c r="F7"/>
  <c r="F26"/>
  <c r="E7"/>
  <c r="E26"/>
  <c r="D7"/>
  <c r="C7"/>
  <c r="C26" s="1"/>
  <c r="BK16" i="8"/>
  <c r="BK43" s="1"/>
  <c r="BK35"/>
  <c r="BK44" s="1"/>
  <c r="BJ16"/>
  <c r="BJ43" s="1"/>
  <c r="BJ35"/>
  <c r="BJ44" s="1"/>
  <c r="BI16"/>
  <c r="BI43" s="1"/>
  <c r="BI35"/>
  <c r="BI44" s="1"/>
  <c r="BH16"/>
  <c r="BH43" s="1"/>
  <c r="BH35"/>
  <c r="BH44" s="1"/>
  <c r="BG16"/>
  <c r="BG43"/>
  <c r="BG35"/>
  <c r="BG44" s="1"/>
  <c r="BF16"/>
  <c r="BF43" s="1"/>
  <c r="BF46" s="1"/>
  <c r="BF35"/>
  <c r="BF44" s="1"/>
  <c r="BE35"/>
  <c r="BE44" s="1"/>
  <c r="BD40"/>
  <c r="BC16"/>
  <c r="BC43"/>
  <c r="BC35"/>
  <c r="BC44"/>
  <c r="BB16"/>
  <c r="BB43" s="1"/>
  <c r="BA16"/>
  <c r="BA43" s="1"/>
  <c r="BA35"/>
  <c r="BA44" s="1"/>
  <c r="AZ16"/>
  <c r="AZ43" s="1"/>
  <c r="AZ35"/>
  <c r="AZ44" s="1"/>
  <c r="AY16"/>
  <c r="AY43" s="1"/>
  <c r="AX16"/>
  <c r="AX43" s="1"/>
  <c r="AX35"/>
  <c r="AX44"/>
  <c r="AW16"/>
  <c r="AW43" s="1"/>
  <c r="AW35"/>
  <c r="AW44" s="1"/>
  <c r="AV16"/>
  <c r="AV43" s="1"/>
  <c r="AV35"/>
  <c r="AV44" s="1"/>
  <c r="AV46" s="1"/>
  <c r="AU16"/>
  <c r="AU43"/>
  <c r="AU35"/>
  <c r="AU44" s="1"/>
  <c r="AT16"/>
  <c r="AT43" s="1"/>
  <c r="AT35"/>
  <c r="AT44" s="1"/>
  <c r="AS16"/>
  <c r="AS43" s="1"/>
  <c r="AS35"/>
  <c r="AS44" s="1"/>
  <c r="AS46" s="1"/>
  <c r="AR16"/>
  <c r="AR43" s="1"/>
  <c r="AR40"/>
  <c r="AQ16"/>
  <c r="AQ43" s="1"/>
  <c r="AQ35"/>
  <c r="AQ44" s="1"/>
  <c r="BK29"/>
  <c r="BJ29"/>
  <c r="BI29"/>
  <c r="BH29"/>
  <c r="BG29"/>
  <c r="BF29"/>
  <c r="BE29"/>
  <c r="BD29"/>
  <c r="BC29"/>
  <c r="BA29"/>
  <c r="AZ29"/>
  <c r="AY29"/>
  <c r="AX29"/>
  <c r="AW29"/>
  <c r="AV29"/>
  <c r="AU29"/>
  <c r="AT29"/>
  <c r="AS29"/>
  <c r="AR29"/>
  <c r="AQ29"/>
  <c r="BK7"/>
  <c r="BJ7"/>
  <c r="BJ26" s="1"/>
  <c r="BI7"/>
  <c r="BH7"/>
  <c r="BH26" s="1"/>
  <c r="BG7"/>
  <c r="BG26"/>
  <c r="BF7"/>
  <c r="BE7"/>
  <c r="BD7"/>
  <c r="BC7"/>
  <c r="BC26" s="1"/>
  <c r="BA7"/>
  <c r="BA26" s="1"/>
  <c r="AZ7"/>
  <c r="AY7"/>
  <c r="AX7"/>
  <c r="AX26" s="1"/>
  <c r="AW7"/>
  <c r="AV7"/>
  <c r="AV26" s="1"/>
  <c r="AU7"/>
  <c r="AU26" s="1"/>
  <c r="AT7"/>
  <c r="AT26" s="1"/>
  <c r="AS7"/>
  <c r="AQ7"/>
  <c r="AQ26" s="1"/>
  <c r="AP16"/>
  <c r="AP43" s="1"/>
  <c r="AP35"/>
  <c r="AP44" s="1"/>
  <c r="AO16"/>
  <c r="AO43" s="1"/>
  <c r="AO35"/>
  <c r="AO44" s="1"/>
  <c r="AN16"/>
  <c r="AN43" s="1"/>
  <c r="AN35"/>
  <c r="AN44" s="1"/>
  <c r="AM16"/>
  <c r="AM43" s="1"/>
  <c r="AM35"/>
  <c r="AM44" s="1"/>
  <c r="AL16"/>
  <c r="AL43" s="1"/>
  <c r="AL35"/>
  <c r="AL44" s="1"/>
  <c r="AK16"/>
  <c r="AK43" s="1"/>
  <c r="AK35"/>
  <c r="AK44" s="1"/>
  <c r="AJ16"/>
  <c r="AJ43"/>
  <c r="AJ35"/>
  <c r="AJ44" s="1"/>
  <c r="AI16"/>
  <c r="AI43" s="1"/>
  <c r="AI35"/>
  <c r="AI44"/>
  <c r="AH16"/>
  <c r="AH43"/>
  <c r="AH35"/>
  <c r="AH44" s="1"/>
  <c r="AG16"/>
  <c r="AG43" s="1"/>
  <c r="AG35"/>
  <c r="AG44" s="1"/>
  <c r="AF16"/>
  <c r="AF43" s="1"/>
  <c r="AF35"/>
  <c r="AF44" s="1"/>
  <c r="AE16"/>
  <c r="AE43" s="1"/>
  <c r="AE35"/>
  <c r="AE44"/>
  <c r="AD16"/>
  <c r="AD43"/>
  <c r="AD35"/>
  <c r="AD44" s="1"/>
  <c r="AC16"/>
  <c r="AC43" s="1"/>
  <c r="AC35"/>
  <c r="AC44" s="1"/>
  <c r="AB16"/>
  <c r="AB43" s="1"/>
  <c r="AB35"/>
  <c r="AB44" s="1"/>
  <c r="AA35"/>
  <c r="AA44" s="1"/>
  <c r="Z16"/>
  <c r="Z43" s="1"/>
  <c r="Z35"/>
  <c r="Z44"/>
  <c r="Z46" s="1"/>
  <c r="Y16"/>
  <c r="Y35"/>
  <c r="X16"/>
  <c r="X46" s="1"/>
  <c r="X35"/>
  <c r="W16"/>
  <c r="W35"/>
  <c r="AP29"/>
  <c r="AO29"/>
  <c r="AN29"/>
  <c r="AM29"/>
  <c r="AL29"/>
  <c r="AK29"/>
  <c r="AJ29"/>
  <c r="AI29"/>
  <c r="AH29"/>
  <c r="AG29"/>
  <c r="AF29"/>
  <c r="AE29"/>
  <c r="AD29"/>
  <c r="AC29"/>
  <c r="AB29"/>
  <c r="AA29"/>
  <c r="Z29"/>
  <c r="Y29"/>
  <c r="X29"/>
  <c r="W29"/>
  <c r="AP7"/>
  <c r="AO7"/>
  <c r="AO26" s="1"/>
  <c r="AN7"/>
  <c r="AN26" s="1"/>
  <c r="AL7"/>
  <c r="AL26" s="1"/>
  <c r="AK7"/>
  <c r="AK26" s="1"/>
  <c r="AJ7"/>
  <c r="AJ26" s="1"/>
  <c r="AI7"/>
  <c r="AH7"/>
  <c r="AH26" s="1"/>
  <c r="AG7"/>
  <c r="AF7"/>
  <c r="AE7"/>
  <c r="AD7"/>
  <c r="AD26" s="1"/>
  <c r="AC7"/>
  <c r="AB7"/>
  <c r="Z7"/>
  <c r="Z26" s="1"/>
  <c r="Y7"/>
  <c r="X7"/>
  <c r="W7"/>
  <c r="V16"/>
  <c r="V35"/>
  <c r="U35"/>
  <c r="T16"/>
  <c r="T35"/>
  <c r="S16"/>
  <c r="S35"/>
  <c r="R16"/>
  <c r="R35"/>
  <c r="Q16"/>
  <c r="Q35"/>
  <c r="P35"/>
  <c r="O16"/>
  <c r="N16"/>
  <c r="M16"/>
  <c r="M35"/>
  <c r="L16"/>
  <c r="L35"/>
  <c r="K16"/>
  <c r="K35"/>
  <c r="J16"/>
  <c r="J35"/>
  <c r="I16"/>
  <c r="I35"/>
  <c r="H16"/>
  <c r="H35"/>
  <c r="G16"/>
  <c r="G35"/>
  <c r="F16"/>
  <c r="F35"/>
  <c r="F46"/>
  <c r="E16"/>
  <c r="E35"/>
  <c r="D16"/>
  <c r="D46" s="1"/>
  <c r="D35"/>
  <c r="C16"/>
  <c r="C35"/>
  <c r="V29"/>
  <c r="U29"/>
  <c r="T29"/>
  <c r="S29"/>
  <c r="R29"/>
  <c r="Q29"/>
  <c r="P29"/>
  <c r="O29"/>
  <c r="N29"/>
  <c r="M29"/>
  <c r="L29"/>
  <c r="K29"/>
  <c r="J29"/>
  <c r="H29"/>
  <c r="G29"/>
  <c r="F29"/>
  <c r="E29"/>
  <c r="D29"/>
  <c r="C29"/>
  <c r="V7"/>
  <c r="T7"/>
  <c r="S7"/>
  <c r="R7"/>
  <c r="R26" s="1"/>
  <c r="Q7"/>
  <c r="O7"/>
  <c r="N7"/>
  <c r="N26" s="1"/>
  <c r="M7"/>
  <c r="L7"/>
  <c r="L26" s="1"/>
  <c r="K7"/>
  <c r="J7"/>
  <c r="H7"/>
  <c r="H26" s="1"/>
  <c r="G7"/>
  <c r="F7"/>
  <c r="E7"/>
  <c r="D7"/>
  <c r="C7"/>
  <c r="BK16" i="9"/>
  <c r="BK43"/>
  <c r="BK35"/>
  <c r="BK44" s="1"/>
  <c r="BJ16"/>
  <c r="BJ43" s="1"/>
  <c r="BJ35"/>
  <c r="BJ44"/>
  <c r="BJ46" s="1"/>
  <c r="BI16"/>
  <c r="BI43"/>
  <c r="BI46" s="1"/>
  <c r="BI35"/>
  <c r="BI44" s="1"/>
  <c r="BH17"/>
  <c r="B17" s="1"/>
  <c r="BH24"/>
  <c r="B24" s="1"/>
  <c r="BH16"/>
  <c r="BH43" s="1"/>
  <c r="BH35"/>
  <c r="BH44"/>
  <c r="BG16"/>
  <c r="BG43"/>
  <c r="BG35"/>
  <c r="BG44" s="1"/>
  <c r="BF16"/>
  <c r="BF43" s="1"/>
  <c r="BF35"/>
  <c r="BF44"/>
  <c r="BF46" s="1"/>
  <c r="BE16"/>
  <c r="BE43" s="1"/>
  <c r="BE35"/>
  <c r="BE44" s="1"/>
  <c r="BD35"/>
  <c r="BD44" s="1"/>
  <c r="BC16"/>
  <c r="BC43" s="1"/>
  <c r="BC35"/>
  <c r="BC44"/>
  <c r="BB16"/>
  <c r="BB43" s="1"/>
  <c r="BB35"/>
  <c r="BB44" s="1"/>
  <c r="BA16"/>
  <c r="BA43" s="1"/>
  <c r="BA35"/>
  <c r="BA44" s="1"/>
  <c r="BA46" s="1"/>
  <c r="AZ16"/>
  <c r="AZ43"/>
  <c r="AZ46" s="1"/>
  <c r="AZ35"/>
  <c r="AZ44" s="1"/>
  <c r="AY16"/>
  <c r="AY43" s="1"/>
  <c r="AY35"/>
  <c r="AY44"/>
  <c r="AX16"/>
  <c r="AX43" s="1"/>
  <c r="AX40"/>
  <c r="AW16"/>
  <c r="AW43" s="1"/>
  <c r="AW35"/>
  <c r="AW44" s="1"/>
  <c r="AV16"/>
  <c r="AV43" s="1"/>
  <c r="AV35"/>
  <c r="AV44" s="1"/>
  <c r="AV46" s="1"/>
  <c r="AU16"/>
  <c r="AU43" s="1"/>
  <c r="AT16"/>
  <c r="AT43" s="1"/>
  <c r="AT35"/>
  <c r="AT44" s="1"/>
  <c r="AS16"/>
  <c r="AS43" s="1"/>
  <c r="AS35"/>
  <c r="AS44"/>
  <c r="AR16"/>
  <c r="AR43" s="1"/>
  <c r="AR35"/>
  <c r="AR44" s="1"/>
  <c r="AQ16"/>
  <c r="AQ43" s="1"/>
  <c r="AQ46" s="1"/>
  <c r="AQ35"/>
  <c r="AQ44" s="1"/>
  <c r="AU29"/>
  <c r="BK29"/>
  <c r="BJ29"/>
  <c r="BI29"/>
  <c r="BH29"/>
  <c r="BG29"/>
  <c r="BF29"/>
  <c r="BE29"/>
  <c r="BD29"/>
  <c r="BC29"/>
  <c r="BB29"/>
  <c r="BA29"/>
  <c r="AZ29"/>
  <c r="AY29"/>
  <c r="AX29"/>
  <c r="AW29"/>
  <c r="AV29"/>
  <c r="AT29"/>
  <c r="AS29"/>
  <c r="AR29"/>
  <c r="AQ29"/>
  <c r="BK7"/>
  <c r="BK26" s="1"/>
  <c r="BJ7"/>
  <c r="BI7"/>
  <c r="BI26" s="1"/>
  <c r="BH7"/>
  <c r="BG7"/>
  <c r="BG26" s="1"/>
  <c r="BF7"/>
  <c r="BE7"/>
  <c r="BD7"/>
  <c r="BC7"/>
  <c r="BB7"/>
  <c r="BB26" s="1"/>
  <c r="BA7"/>
  <c r="BA26" s="1"/>
  <c r="AZ7"/>
  <c r="AZ26" s="1"/>
  <c r="AY7"/>
  <c r="AX7"/>
  <c r="AX26" s="1"/>
  <c r="AW7"/>
  <c r="AV7"/>
  <c r="AU7"/>
  <c r="AT7"/>
  <c r="AS7"/>
  <c r="AR7"/>
  <c r="AR26" s="1"/>
  <c r="AQ7"/>
  <c r="AP16"/>
  <c r="AP43" s="1"/>
  <c r="AP35"/>
  <c r="AP44" s="1"/>
  <c r="AO16"/>
  <c r="AO43" s="1"/>
  <c r="AO35"/>
  <c r="AO44"/>
  <c r="AO46" s="1"/>
  <c r="AN16"/>
  <c r="AN43"/>
  <c r="AN46" s="1"/>
  <c r="AN35"/>
  <c r="AN44"/>
  <c r="AM16"/>
  <c r="AM43" s="1"/>
  <c r="AM35"/>
  <c r="AM44" s="1"/>
  <c r="AL16"/>
  <c r="AL43" s="1"/>
  <c r="AL35"/>
  <c r="AL44" s="1"/>
  <c r="AK16"/>
  <c r="AK43" s="1"/>
  <c r="AK35"/>
  <c r="AK44" s="1"/>
  <c r="AJ16"/>
  <c r="AJ43"/>
  <c r="AJ35"/>
  <c r="AJ44" s="1"/>
  <c r="AI16"/>
  <c r="AI43" s="1"/>
  <c r="AI35"/>
  <c r="AI44" s="1"/>
  <c r="AH16"/>
  <c r="AH43" s="1"/>
  <c r="AH46" s="1"/>
  <c r="AH35"/>
  <c r="AH44" s="1"/>
  <c r="AG16"/>
  <c r="AG43" s="1"/>
  <c r="AG35"/>
  <c r="AG44" s="1"/>
  <c r="AF16"/>
  <c r="AF43" s="1"/>
  <c r="AF35"/>
  <c r="AF44" s="1"/>
  <c r="AE16"/>
  <c r="AE43" s="1"/>
  <c r="AE35"/>
  <c r="AE44" s="1"/>
  <c r="AD16"/>
  <c r="AD43" s="1"/>
  <c r="AC16"/>
  <c r="AC43" s="1"/>
  <c r="AC46" s="1"/>
  <c r="AC35"/>
  <c r="AC44" s="1"/>
  <c r="AB16"/>
  <c r="AB43" s="1"/>
  <c r="AB35"/>
  <c r="AB44" s="1"/>
  <c r="AA16"/>
  <c r="AA43" s="1"/>
  <c r="AA35"/>
  <c r="AA44" s="1"/>
  <c r="Z16"/>
  <c r="Z43"/>
  <c r="Z46" s="1"/>
  <c r="Z35"/>
  <c r="Z44"/>
  <c r="Y16"/>
  <c r="Y35"/>
  <c r="X16"/>
  <c r="X35"/>
  <c r="W16"/>
  <c r="W35"/>
  <c r="W46"/>
  <c r="AP29"/>
  <c r="AO29"/>
  <c r="AN29"/>
  <c r="AM29"/>
  <c r="AL29"/>
  <c r="AK29"/>
  <c r="AJ29"/>
  <c r="AI29"/>
  <c r="AH29"/>
  <c r="AG29"/>
  <c r="AF29"/>
  <c r="AE29"/>
  <c r="AD29"/>
  <c r="AC29"/>
  <c r="AB29"/>
  <c r="AA29"/>
  <c r="Z29"/>
  <c r="Y29"/>
  <c r="X29"/>
  <c r="W29"/>
  <c r="AP7"/>
  <c r="AP26" s="1"/>
  <c r="AO7"/>
  <c r="AN7"/>
  <c r="AN26" s="1"/>
  <c r="AM7"/>
  <c r="AM26" s="1"/>
  <c r="AL7"/>
  <c r="AL26"/>
  <c r="AK7"/>
  <c r="AJ7"/>
  <c r="AJ26" s="1"/>
  <c r="AI7"/>
  <c r="AH7"/>
  <c r="AH26" s="1"/>
  <c r="AG7"/>
  <c r="AF7"/>
  <c r="AE7"/>
  <c r="AE26"/>
  <c r="AD7"/>
  <c r="AD26"/>
  <c r="AC7"/>
  <c r="AB7"/>
  <c r="AB26" s="1"/>
  <c r="AA7"/>
  <c r="Z7"/>
  <c r="Z26" s="1"/>
  <c r="Y7"/>
  <c r="X7"/>
  <c r="X26" s="1"/>
  <c r="W7"/>
  <c r="W26"/>
  <c r="V16"/>
  <c r="V35"/>
  <c r="U16"/>
  <c r="U35"/>
  <c r="T16"/>
  <c r="T35"/>
  <c r="S16"/>
  <c r="S46" s="1"/>
  <c r="S35"/>
  <c r="R16"/>
  <c r="R35"/>
  <c r="Q16"/>
  <c r="Q35"/>
  <c r="P16"/>
  <c r="P35"/>
  <c r="O16"/>
  <c r="N16"/>
  <c r="N46" s="1"/>
  <c r="N35"/>
  <c r="M16"/>
  <c r="M35"/>
  <c r="L16"/>
  <c r="L35"/>
  <c r="K16"/>
  <c r="K46" s="1"/>
  <c r="K35"/>
  <c r="J16"/>
  <c r="I16"/>
  <c r="H16"/>
  <c r="H35"/>
  <c r="H46" s="1"/>
  <c r="G16"/>
  <c r="F16"/>
  <c r="E16"/>
  <c r="E46"/>
  <c r="E35"/>
  <c r="D16"/>
  <c r="D43" s="1"/>
  <c r="D35"/>
  <c r="D44" s="1"/>
  <c r="C16"/>
  <c r="C35"/>
  <c r="V29"/>
  <c r="U29"/>
  <c r="T29"/>
  <c r="S29"/>
  <c r="R29"/>
  <c r="Q29"/>
  <c r="P29"/>
  <c r="O29"/>
  <c r="N29"/>
  <c r="M29"/>
  <c r="L29"/>
  <c r="K29"/>
  <c r="E29"/>
  <c r="D29"/>
  <c r="C29"/>
  <c r="V7"/>
  <c r="V26" s="1"/>
  <c r="U7"/>
  <c r="T7"/>
  <c r="S7"/>
  <c r="R7"/>
  <c r="R26" s="1"/>
  <c r="Q7"/>
  <c r="Q26" s="1"/>
  <c r="P7"/>
  <c r="P26" s="1"/>
  <c r="O7"/>
  <c r="O26" s="1"/>
  <c r="N7"/>
  <c r="M7"/>
  <c r="M26" s="1"/>
  <c r="L7"/>
  <c r="K7"/>
  <c r="J7"/>
  <c r="J26"/>
  <c r="I7"/>
  <c r="H7"/>
  <c r="G7"/>
  <c r="F7"/>
  <c r="F26" s="1"/>
  <c r="E7"/>
  <c r="E26" s="1"/>
  <c r="D7"/>
  <c r="C7"/>
  <c r="BK16" i="3"/>
  <c r="BK43"/>
  <c r="BK35"/>
  <c r="BK44"/>
  <c r="BJ16"/>
  <c r="BJ43"/>
  <c r="BJ35"/>
  <c r="BJ44" s="1"/>
  <c r="BI16"/>
  <c r="BI43" s="1"/>
  <c r="BI46" s="1"/>
  <c r="BI35"/>
  <c r="BI44" s="1"/>
  <c r="BH17"/>
  <c r="BH24"/>
  <c r="BH16"/>
  <c r="BH43" s="1"/>
  <c r="BH35"/>
  <c r="BH44"/>
  <c r="BH46" s="1"/>
  <c r="BG16"/>
  <c r="BG43"/>
  <c r="BG35"/>
  <c r="BG44"/>
  <c r="BF16"/>
  <c r="BF43"/>
  <c r="BF46" s="1"/>
  <c r="BF35"/>
  <c r="BF44" s="1"/>
  <c r="BE16"/>
  <c r="BE43" s="1"/>
  <c r="BE46" s="1"/>
  <c r="BE35"/>
  <c r="BE44" s="1"/>
  <c r="BD16"/>
  <c r="BD43" s="1"/>
  <c r="BD35"/>
  <c r="BD44"/>
  <c r="BC16"/>
  <c r="BC43"/>
  <c r="BC35"/>
  <c r="BC44"/>
  <c r="BB16"/>
  <c r="BB43"/>
  <c r="BB46" s="1"/>
  <c r="BB35"/>
  <c r="BB44" s="1"/>
  <c r="BA16"/>
  <c r="BA43" s="1"/>
  <c r="BA35"/>
  <c r="BA44" s="1"/>
  <c r="AZ16"/>
  <c r="AZ43" s="1"/>
  <c r="AZ35"/>
  <c r="AZ44"/>
  <c r="AY16"/>
  <c r="AY43"/>
  <c r="AY46" s="1"/>
  <c r="AY35"/>
  <c r="AY44"/>
  <c r="AX24"/>
  <c r="AX16" i="15"/>
  <c r="AX16" i="3"/>
  <c r="AX43"/>
  <c r="AX46" s="1"/>
  <c r="AX35"/>
  <c r="AX44" s="1"/>
  <c r="AW16"/>
  <c r="AW43" s="1"/>
  <c r="AW35"/>
  <c r="AW44"/>
  <c r="AV16"/>
  <c r="AV43"/>
  <c r="AV35"/>
  <c r="AV44" s="1"/>
  <c r="AU24"/>
  <c r="AU39"/>
  <c r="B39" s="1"/>
  <c r="AU40"/>
  <c r="AU35"/>
  <c r="AU44" s="1"/>
  <c r="AT16"/>
  <c r="AT43" s="1"/>
  <c r="AT35"/>
  <c r="AT44" s="1"/>
  <c r="AS16"/>
  <c r="AS43" s="1"/>
  <c r="AS35"/>
  <c r="AS44" s="1"/>
  <c r="AR17"/>
  <c r="B17" s="1"/>
  <c r="AR24"/>
  <c r="AR40"/>
  <c r="AR35" s="1"/>
  <c r="AR44" s="1"/>
  <c r="AQ16"/>
  <c r="AQ43" s="1"/>
  <c r="AQ35"/>
  <c r="AQ44"/>
  <c r="BK29"/>
  <c r="BJ29"/>
  <c r="BI29"/>
  <c r="BH29"/>
  <c r="BG29"/>
  <c r="BF29"/>
  <c r="BE29"/>
  <c r="BD29"/>
  <c r="BC29"/>
  <c r="BB29"/>
  <c r="BA29"/>
  <c r="AZ29"/>
  <c r="AY29"/>
  <c r="AX29"/>
  <c r="AW29"/>
  <c r="AV29"/>
  <c r="AU29"/>
  <c r="AT29"/>
  <c r="AS29"/>
  <c r="AR29"/>
  <c r="AQ29"/>
  <c r="BK7"/>
  <c r="BK26" s="1"/>
  <c r="BJ7"/>
  <c r="BJ26" s="1"/>
  <c r="BI7"/>
  <c r="BI26" s="1"/>
  <c r="BH12"/>
  <c r="BG7"/>
  <c r="BG26" s="1"/>
  <c r="BF7"/>
  <c r="BF26" s="1"/>
  <c r="BE7"/>
  <c r="BE26" s="1"/>
  <c r="BD7"/>
  <c r="BC7"/>
  <c r="BC26" s="1"/>
  <c r="BB7"/>
  <c r="BB26" s="1"/>
  <c r="BA7"/>
  <c r="BA26" s="1"/>
  <c r="AZ7"/>
  <c r="AY7"/>
  <c r="AY26" s="1"/>
  <c r="AX8"/>
  <c r="B8" s="1"/>
  <c r="AX14"/>
  <c r="AW7"/>
  <c r="AW26" s="1"/>
  <c r="AV7"/>
  <c r="AV26" s="1"/>
  <c r="AU7"/>
  <c r="AT7"/>
  <c r="AT26" s="1"/>
  <c r="AS7"/>
  <c r="AS26" s="1"/>
  <c r="AR7"/>
  <c r="AQ7"/>
  <c r="AQ26" s="1"/>
  <c r="AP16"/>
  <c r="AP43" s="1"/>
  <c r="AP35"/>
  <c r="AP44" s="1"/>
  <c r="AO16"/>
  <c r="AO43" s="1"/>
  <c r="AO35"/>
  <c r="AO44" s="1"/>
  <c r="AN16"/>
  <c r="AN43" s="1"/>
  <c r="AN35"/>
  <c r="AN44" s="1"/>
  <c r="AM16"/>
  <c r="AM43" s="1"/>
  <c r="AM35"/>
  <c r="AM44" s="1"/>
  <c r="AL16"/>
  <c r="AL43" s="1"/>
  <c r="AL46" s="1"/>
  <c r="AL35"/>
  <c r="AL44" s="1"/>
  <c r="AK16"/>
  <c r="AK43" s="1"/>
  <c r="AK35"/>
  <c r="AK44" s="1"/>
  <c r="AJ22"/>
  <c r="AJ35"/>
  <c r="AJ44" s="1"/>
  <c r="AI16"/>
  <c r="AI43" s="1"/>
  <c r="AI46" s="1"/>
  <c r="AI35"/>
  <c r="AI44" s="1"/>
  <c r="AH16"/>
  <c r="AH43" s="1"/>
  <c r="AH35"/>
  <c r="AH44" s="1"/>
  <c r="AG16"/>
  <c r="AG43" s="1"/>
  <c r="AG35"/>
  <c r="AG44" s="1"/>
  <c r="AF16"/>
  <c r="AF43" s="1"/>
  <c r="AF46" s="1"/>
  <c r="AF35"/>
  <c r="AF44" s="1"/>
  <c r="AE16"/>
  <c r="AE43" s="1"/>
  <c r="AE46" s="1"/>
  <c r="AE35"/>
  <c r="AE44" s="1"/>
  <c r="AD16"/>
  <c r="AD43" s="1"/>
  <c r="AD40"/>
  <c r="AD35" s="1"/>
  <c r="AD44" s="1"/>
  <c r="AC16"/>
  <c r="AC43"/>
  <c r="AC35"/>
  <c r="AC44"/>
  <c r="AB16"/>
  <c r="AB43"/>
  <c r="AB35"/>
  <c r="AB44" s="1"/>
  <c r="AA16"/>
  <c r="AA43" s="1"/>
  <c r="AA35"/>
  <c r="AA44" s="1"/>
  <c r="Z16"/>
  <c r="Z43" s="1"/>
  <c r="Z35"/>
  <c r="Z44"/>
  <c r="Y16"/>
  <c r="Y43"/>
  <c r="Y46" s="1"/>
  <c r="Y35"/>
  <c r="Y44"/>
  <c r="X16"/>
  <c r="X43"/>
  <c r="X35"/>
  <c r="X44" s="1"/>
  <c r="W16"/>
  <c r="W43" s="1"/>
  <c r="W35"/>
  <c r="W44" s="1"/>
  <c r="AP29"/>
  <c r="AO29"/>
  <c r="AN29"/>
  <c r="AM29"/>
  <c r="AL29"/>
  <c r="AK29"/>
  <c r="AJ29"/>
  <c r="AI29"/>
  <c r="AH29"/>
  <c r="AG29"/>
  <c r="AF29"/>
  <c r="AE29"/>
  <c r="AD29"/>
  <c r="AC29"/>
  <c r="AB29"/>
  <c r="AA29"/>
  <c r="Z29"/>
  <c r="Y29"/>
  <c r="X29"/>
  <c r="W29"/>
  <c r="AP7"/>
  <c r="AP26" s="1"/>
  <c r="AO7"/>
  <c r="AN7"/>
  <c r="AN26" s="1"/>
  <c r="AM7"/>
  <c r="AM26" s="1"/>
  <c r="AL7"/>
  <c r="AL26" s="1"/>
  <c r="AK7"/>
  <c r="AJ7"/>
  <c r="AI7"/>
  <c r="AI26"/>
  <c r="AH7"/>
  <c r="AH26"/>
  <c r="AG7"/>
  <c r="AG26"/>
  <c r="AF7"/>
  <c r="AF26"/>
  <c r="AE7"/>
  <c r="AE26"/>
  <c r="AD7"/>
  <c r="AD26"/>
  <c r="AC7"/>
  <c r="AC26"/>
  <c r="AB7"/>
  <c r="AB26"/>
  <c r="AA7"/>
  <c r="AA26"/>
  <c r="Z7"/>
  <c r="Z26"/>
  <c r="Y7"/>
  <c r="Y26"/>
  <c r="X7"/>
  <c r="X26"/>
  <c r="W7"/>
  <c r="W26"/>
  <c r="V16"/>
  <c r="V43"/>
  <c r="V35"/>
  <c r="V44" s="1"/>
  <c r="U16"/>
  <c r="U43" s="1"/>
  <c r="U35"/>
  <c r="U44"/>
  <c r="T16"/>
  <c r="T43"/>
  <c r="T35"/>
  <c r="T44" s="1"/>
  <c r="S16"/>
  <c r="S43" s="1"/>
  <c r="S35"/>
  <c r="S44"/>
  <c r="R16"/>
  <c r="R43"/>
  <c r="R35"/>
  <c r="R44" s="1"/>
  <c r="Q16"/>
  <c r="Q43" s="1"/>
  <c r="Q35"/>
  <c r="Q44"/>
  <c r="P16"/>
  <c r="P43"/>
  <c r="P46" s="1"/>
  <c r="P35"/>
  <c r="P44" s="1"/>
  <c r="O16"/>
  <c r="O43" s="1"/>
  <c r="O40"/>
  <c r="O35"/>
  <c r="O44" s="1"/>
  <c r="N16"/>
  <c r="N43" s="1"/>
  <c r="N35"/>
  <c r="N44" s="1"/>
  <c r="M16"/>
  <c r="M43" s="1"/>
  <c r="M35"/>
  <c r="M44" s="1"/>
  <c r="L16"/>
  <c r="L43" s="1"/>
  <c r="L35"/>
  <c r="L44" s="1"/>
  <c r="K16"/>
  <c r="K43" s="1"/>
  <c r="K35"/>
  <c r="K44" s="1"/>
  <c r="J16"/>
  <c r="J43" s="1"/>
  <c r="J35"/>
  <c r="J44" s="1"/>
  <c r="I16"/>
  <c r="I43" s="1"/>
  <c r="I46" s="1"/>
  <c r="I35"/>
  <c r="I44" s="1"/>
  <c r="H16"/>
  <c r="H43" s="1"/>
  <c r="H35"/>
  <c r="H44" s="1"/>
  <c r="G16"/>
  <c r="G43" s="1"/>
  <c r="G46" s="1"/>
  <c r="G35"/>
  <c r="G44" s="1"/>
  <c r="F16"/>
  <c r="F43" s="1"/>
  <c r="F35"/>
  <c r="F44" s="1"/>
  <c r="E16"/>
  <c r="E43" s="1"/>
  <c r="E46" s="1"/>
  <c r="E35"/>
  <c r="E44" s="1"/>
  <c r="D16"/>
  <c r="D43" s="1"/>
  <c r="D35"/>
  <c r="D44" s="1"/>
  <c r="C16"/>
  <c r="C43" s="1"/>
  <c r="C35"/>
  <c r="C44" s="1"/>
  <c r="V29"/>
  <c r="U29"/>
  <c r="T29"/>
  <c r="S29"/>
  <c r="R29"/>
  <c r="Q29"/>
  <c r="P29"/>
  <c r="O29"/>
  <c r="N29"/>
  <c r="M29"/>
  <c r="L29"/>
  <c r="K29"/>
  <c r="J29"/>
  <c r="I29"/>
  <c r="H29"/>
  <c r="G29"/>
  <c r="F29"/>
  <c r="E29"/>
  <c r="D29"/>
  <c r="C29"/>
  <c r="V7"/>
  <c r="V26" s="1"/>
  <c r="U7"/>
  <c r="U26" s="1"/>
  <c r="T7"/>
  <c r="T26" s="1"/>
  <c r="S7"/>
  <c r="S26" s="1"/>
  <c r="R7"/>
  <c r="R26" s="1"/>
  <c r="Q7"/>
  <c r="Q26" s="1"/>
  <c r="P7"/>
  <c r="P26" s="1"/>
  <c r="O7"/>
  <c r="O26" s="1"/>
  <c r="N7"/>
  <c r="N26" s="1"/>
  <c r="M7"/>
  <c r="M26" s="1"/>
  <c r="L7"/>
  <c r="L26" s="1"/>
  <c r="K7"/>
  <c r="K26" s="1"/>
  <c r="J7"/>
  <c r="J26" s="1"/>
  <c r="I7"/>
  <c r="I26" s="1"/>
  <c r="H7"/>
  <c r="H26" s="1"/>
  <c r="G7"/>
  <c r="G26" s="1"/>
  <c r="F7"/>
  <c r="F26" s="1"/>
  <c r="E7"/>
  <c r="E26" s="1"/>
  <c r="D7"/>
  <c r="D26" s="1"/>
  <c r="C7"/>
  <c r="C26" s="1"/>
  <c r="BK16" i="1"/>
  <c r="BK43" s="1"/>
  <c r="BK35"/>
  <c r="BK44" s="1"/>
  <c r="BJ16"/>
  <c r="BJ43"/>
  <c r="BJ35"/>
  <c r="BJ44" s="1"/>
  <c r="BI16"/>
  <c r="BI43" s="1"/>
  <c r="BI35"/>
  <c r="BI44" s="1"/>
  <c r="BH17"/>
  <c r="B17" s="1"/>
  <c r="B17" i="2" s="1"/>
  <c r="BH24" i="1"/>
  <c r="BH35"/>
  <c r="BH44" s="1"/>
  <c r="BG16"/>
  <c r="BG43" s="1"/>
  <c r="BG46" s="1"/>
  <c r="BG35"/>
  <c r="BG44" s="1"/>
  <c r="BF16"/>
  <c r="BF43" s="1"/>
  <c r="BF35"/>
  <c r="BF44"/>
  <c r="BE16"/>
  <c r="BE43"/>
  <c r="BE35"/>
  <c r="BE44"/>
  <c r="BD16"/>
  <c r="BD43" s="1"/>
  <c r="BD35"/>
  <c r="BD44" s="1"/>
  <c r="BC16"/>
  <c r="BC43" s="1"/>
  <c r="BC35"/>
  <c r="BC44" s="1"/>
  <c r="BB16"/>
  <c r="BB43" s="1"/>
  <c r="BB35"/>
  <c r="BB44"/>
  <c r="BA16"/>
  <c r="BA43"/>
  <c r="BA46" s="1"/>
  <c r="BA35"/>
  <c r="BA44"/>
  <c r="AZ16"/>
  <c r="AZ43" s="1"/>
  <c r="AZ35"/>
  <c r="AZ44" s="1"/>
  <c r="AY16"/>
  <c r="AY43" s="1"/>
  <c r="AY46" s="1"/>
  <c r="AY35"/>
  <c r="AY44" s="1"/>
  <c r="AX16"/>
  <c r="AX43" s="1"/>
  <c r="AX40"/>
  <c r="AW24"/>
  <c r="AW16" i="15"/>
  <c r="AW16" i="1"/>
  <c r="AW43"/>
  <c r="AW36"/>
  <c r="AV16"/>
  <c r="AV43" s="1"/>
  <c r="AV35"/>
  <c r="AV44" s="1"/>
  <c r="AU16"/>
  <c r="AU43" s="1"/>
  <c r="AU36"/>
  <c r="B36" s="1"/>
  <c r="B36" i="2" s="1"/>
  <c r="AU39" i="1"/>
  <c r="B39" s="1"/>
  <c r="B39" i="2" s="1"/>
  <c r="M39" s="1"/>
  <c r="AU40" i="1"/>
  <c r="AU35"/>
  <c r="AU44" s="1"/>
  <c r="AT16"/>
  <c r="AT43" s="1"/>
  <c r="AT35"/>
  <c r="AT44" s="1"/>
  <c r="AS16"/>
  <c r="AS43" s="1"/>
  <c r="AS35"/>
  <c r="AS44" s="1"/>
  <c r="AR23"/>
  <c r="AR40"/>
  <c r="AQ16"/>
  <c r="AQ43" s="1"/>
  <c r="AQ35"/>
  <c r="AQ44" s="1"/>
  <c r="BH33"/>
  <c r="AU33"/>
  <c r="B33" s="1"/>
  <c r="B33" i="2" s="1"/>
  <c r="B33" i="13" s="1"/>
  <c r="BK29" i="1"/>
  <c r="BJ29"/>
  <c r="BI29"/>
  <c r="BH29"/>
  <c r="BG29"/>
  <c r="BF29"/>
  <c r="BE29"/>
  <c r="BD29"/>
  <c r="BC29"/>
  <c r="BB29"/>
  <c r="BA29"/>
  <c r="AZ29"/>
  <c r="AY29"/>
  <c r="AX29"/>
  <c r="AW29"/>
  <c r="AV29"/>
  <c r="AT29"/>
  <c r="AS29"/>
  <c r="AR29"/>
  <c r="AQ29"/>
  <c r="BK7"/>
  <c r="BK26"/>
  <c r="BJ7"/>
  <c r="BJ26"/>
  <c r="BI7"/>
  <c r="BI26"/>
  <c r="BH12"/>
  <c r="B12" s="1"/>
  <c r="B12" i="2" s="1"/>
  <c r="BG7" i="1"/>
  <c r="BG26"/>
  <c r="BF7"/>
  <c r="BF26"/>
  <c r="BE7"/>
  <c r="BE26"/>
  <c r="BD7"/>
  <c r="BD26"/>
  <c r="BC7"/>
  <c r="BC26"/>
  <c r="BB7"/>
  <c r="BB26"/>
  <c r="BA7"/>
  <c r="BA26"/>
  <c r="AZ7"/>
  <c r="AZ26"/>
  <c r="AY7"/>
  <c r="AY26"/>
  <c r="AX7"/>
  <c r="AX26"/>
  <c r="AW7"/>
  <c r="AW26"/>
  <c r="AV7"/>
  <c r="AV26"/>
  <c r="AU7"/>
  <c r="AU26"/>
  <c r="AT7"/>
  <c r="AT26"/>
  <c r="AS7"/>
  <c r="AS26"/>
  <c r="AR14"/>
  <c r="B14" s="1"/>
  <c r="B14" i="2" s="1"/>
  <c r="AR7" i="1"/>
  <c r="AQ7"/>
  <c r="AQ26"/>
  <c r="AP16"/>
  <c r="AP43"/>
  <c r="AP46" s="1"/>
  <c r="AP35"/>
  <c r="AP44"/>
  <c r="AO16"/>
  <c r="AO43" s="1"/>
  <c r="AO35"/>
  <c r="AO44" s="1"/>
  <c r="AN16"/>
  <c r="AN43" s="1"/>
  <c r="AN35"/>
  <c r="AN44" s="1"/>
  <c r="AM16"/>
  <c r="AM43" s="1"/>
  <c r="AM46" s="1"/>
  <c r="AM35"/>
  <c r="AM44" s="1"/>
  <c r="AL16"/>
  <c r="AL43" s="1"/>
  <c r="AL35"/>
  <c r="AL44" s="1"/>
  <c r="AK16"/>
  <c r="AK43"/>
  <c r="AK35"/>
  <c r="AK44" s="1"/>
  <c r="AJ22"/>
  <c r="AJ35"/>
  <c r="AJ44" s="1"/>
  <c r="AI16"/>
  <c r="AI43" s="1"/>
  <c r="AI35"/>
  <c r="AI44" s="1"/>
  <c r="AH16"/>
  <c r="AH43"/>
  <c r="AH46" s="1"/>
  <c r="AH35"/>
  <c r="AH44"/>
  <c r="AG16"/>
  <c r="AG43" s="1"/>
  <c r="AG35"/>
  <c r="AG44" s="1"/>
  <c r="AF16"/>
  <c r="AF43" s="1"/>
  <c r="AF35"/>
  <c r="AF44" s="1"/>
  <c r="AE16"/>
  <c r="AE43" s="1"/>
  <c r="AE35"/>
  <c r="AE44" s="1"/>
  <c r="AD16"/>
  <c r="AD43"/>
  <c r="AD46" s="1"/>
  <c r="AD40"/>
  <c r="AC16"/>
  <c r="AC43" s="1"/>
  <c r="AC35"/>
  <c r="AC44" s="1"/>
  <c r="AB16"/>
  <c r="AB43" s="1"/>
  <c r="AB35"/>
  <c r="AB44"/>
  <c r="AA16"/>
  <c r="AA43"/>
  <c r="AA35"/>
  <c r="AA44"/>
  <c r="Z16"/>
  <c r="Z43" s="1"/>
  <c r="Z35"/>
  <c r="Z44" s="1"/>
  <c r="Y16"/>
  <c r="Y43" s="1"/>
  <c r="Y46" s="1"/>
  <c r="Y35"/>
  <c r="Y44" s="1"/>
  <c r="X16"/>
  <c r="X43" s="1"/>
  <c r="X35"/>
  <c r="X44"/>
  <c r="W16"/>
  <c r="W43"/>
  <c r="W35"/>
  <c r="W44"/>
  <c r="AP29"/>
  <c r="AO29"/>
  <c r="AN29"/>
  <c r="AM29"/>
  <c r="AL29"/>
  <c r="AK29"/>
  <c r="AJ29"/>
  <c r="AI29"/>
  <c r="AH29"/>
  <c r="AG29"/>
  <c r="AF29"/>
  <c r="AE29"/>
  <c r="AD29"/>
  <c r="AC29"/>
  <c r="AB29"/>
  <c r="AA29"/>
  <c r="Z29"/>
  <c r="Y29"/>
  <c r="X29"/>
  <c r="W29"/>
  <c r="AP7"/>
  <c r="AP26" s="1"/>
  <c r="AO7"/>
  <c r="AO26" s="1"/>
  <c r="AN8"/>
  <c r="B8" s="1"/>
  <c r="B8" i="2" s="1"/>
  <c r="AN7" i="1"/>
  <c r="AN26" s="1"/>
  <c r="AM7"/>
  <c r="AL7"/>
  <c r="AL26" s="1"/>
  <c r="AK7"/>
  <c r="AK26" s="1"/>
  <c r="AJ7"/>
  <c r="AI7"/>
  <c r="AI26"/>
  <c r="AH7"/>
  <c r="AH26"/>
  <c r="AG7"/>
  <c r="AG26"/>
  <c r="AF7"/>
  <c r="AF26"/>
  <c r="AE7"/>
  <c r="AE26"/>
  <c r="AD7"/>
  <c r="AD26"/>
  <c r="AC7"/>
  <c r="AC26"/>
  <c r="AB7"/>
  <c r="AB26"/>
  <c r="AA7"/>
  <c r="AA26"/>
  <c r="Z7"/>
  <c r="Z26"/>
  <c r="Y7"/>
  <c r="Y26"/>
  <c r="X7"/>
  <c r="X26"/>
  <c r="W7"/>
  <c r="W26"/>
  <c r="V16"/>
  <c r="V43"/>
  <c r="V46" s="1"/>
  <c r="V35"/>
  <c r="V44"/>
  <c r="U16"/>
  <c r="U43" s="1"/>
  <c r="U35"/>
  <c r="U44" s="1"/>
  <c r="T16"/>
  <c r="T43" s="1"/>
  <c r="T35"/>
  <c r="T44" s="1"/>
  <c r="S16"/>
  <c r="S43" s="1"/>
  <c r="S35"/>
  <c r="S44"/>
  <c r="R16"/>
  <c r="R43"/>
  <c r="R35"/>
  <c r="R44"/>
  <c r="Q16"/>
  <c r="Q43" s="1"/>
  <c r="Q35"/>
  <c r="Q44" s="1"/>
  <c r="P16"/>
  <c r="P43" s="1"/>
  <c r="P46" s="1"/>
  <c r="P35"/>
  <c r="P44" s="1"/>
  <c r="O16"/>
  <c r="O43" s="1"/>
  <c r="O40"/>
  <c r="O35"/>
  <c r="O44" s="1"/>
  <c r="N16"/>
  <c r="N43" s="1"/>
  <c r="N35"/>
  <c r="N44" s="1"/>
  <c r="M16"/>
  <c r="M43" s="1"/>
  <c r="M35"/>
  <c r="M44" s="1"/>
  <c r="L16"/>
  <c r="L43" s="1"/>
  <c r="L35"/>
  <c r="L44"/>
  <c r="K16"/>
  <c r="K43"/>
  <c r="K46" s="1"/>
  <c r="K35"/>
  <c r="K44"/>
  <c r="J16"/>
  <c r="J43" s="1"/>
  <c r="J35"/>
  <c r="J44" s="1"/>
  <c r="I16"/>
  <c r="I43" s="1"/>
  <c r="I46" s="1"/>
  <c r="I35"/>
  <c r="I44" s="1"/>
  <c r="H16"/>
  <c r="H43" s="1"/>
  <c r="H35"/>
  <c r="H44"/>
  <c r="G16"/>
  <c r="G43"/>
  <c r="G35"/>
  <c r="G44"/>
  <c r="F16"/>
  <c r="F43" s="1"/>
  <c r="F35"/>
  <c r="F44" s="1"/>
  <c r="E16"/>
  <c r="E43" s="1"/>
  <c r="E35"/>
  <c r="E44" s="1"/>
  <c r="D16"/>
  <c r="D43" s="1"/>
  <c r="D35"/>
  <c r="D44"/>
  <c r="C16"/>
  <c r="C43"/>
  <c r="C46" s="1"/>
  <c r="C35"/>
  <c r="C44"/>
  <c r="V29"/>
  <c r="U29"/>
  <c r="T29"/>
  <c r="S29"/>
  <c r="R29"/>
  <c r="Q29"/>
  <c r="P29"/>
  <c r="O29"/>
  <c r="N29"/>
  <c r="M29"/>
  <c r="L29"/>
  <c r="K29"/>
  <c r="J29"/>
  <c r="I29"/>
  <c r="H29"/>
  <c r="G29"/>
  <c r="F29"/>
  <c r="E29"/>
  <c r="D29"/>
  <c r="C29"/>
  <c r="V7"/>
  <c r="V26" s="1"/>
  <c r="U7"/>
  <c r="U26" s="1"/>
  <c r="T7"/>
  <c r="S7"/>
  <c r="S26" s="1"/>
  <c r="R7"/>
  <c r="R26" s="1"/>
  <c r="Q7"/>
  <c r="Q26" s="1"/>
  <c r="P7"/>
  <c r="O7"/>
  <c r="O26" s="1"/>
  <c r="N7"/>
  <c r="N26" s="1"/>
  <c r="M7"/>
  <c r="M26" s="1"/>
  <c r="L7"/>
  <c r="K7"/>
  <c r="K26" s="1"/>
  <c r="J7"/>
  <c r="J26" s="1"/>
  <c r="I7"/>
  <c r="I26" s="1"/>
  <c r="H7"/>
  <c r="G7"/>
  <c r="G26" s="1"/>
  <c r="F7"/>
  <c r="F26" s="1"/>
  <c r="E7"/>
  <c r="E26" s="1"/>
  <c r="D7"/>
  <c r="C7"/>
  <c r="C26" s="1"/>
  <c r="W46"/>
  <c r="AA46"/>
  <c r="AC46" i="3"/>
  <c r="BC46"/>
  <c r="BG46"/>
  <c r="BK46"/>
  <c r="J46" i="9"/>
  <c r="L46"/>
  <c r="P46"/>
  <c r="T46"/>
  <c r="V46"/>
  <c r="X46"/>
  <c r="AB46"/>
  <c r="AL46"/>
  <c r="AP46"/>
  <c r="AT46"/>
  <c r="C46" i="8"/>
  <c r="G46"/>
  <c r="K46"/>
  <c r="W46"/>
  <c r="AK46"/>
  <c r="R46" i="1"/>
  <c r="V46" i="15"/>
  <c r="BE46" i="1"/>
  <c r="AD35"/>
  <c r="AD44" s="1"/>
  <c r="BH7"/>
  <c r="AR35"/>
  <c r="AR44" s="1"/>
  <c r="AW35"/>
  <c r="AW44"/>
  <c r="AR16" i="3"/>
  <c r="AR43" s="1"/>
  <c r="I7" i="8"/>
  <c r="I26"/>
  <c r="P7"/>
  <c r="N35"/>
  <c r="O35"/>
  <c r="P16"/>
  <c r="U16"/>
  <c r="U46" s="1"/>
  <c r="AA7"/>
  <c r="AM7"/>
  <c r="AM26" s="1"/>
  <c r="BB7"/>
  <c r="BB26" s="1"/>
  <c r="BJ46"/>
  <c r="D46" i="7"/>
  <c r="F46"/>
  <c r="H46"/>
  <c r="L46"/>
  <c r="R46"/>
  <c r="V46"/>
  <c r="AD46"/>
  <c r="AL46"/>
  <c r="AQ46"/>
  <c r="AW46"/>
  <c r="BE46"/>
  <c r="BI46"/>
  <c r="D46" i="6"/>
  <c r="H46"/>
  <c r="L46"/>
  <c r="N46"/>
  <c r="R46"/>
  <c r="V46"/>
  <c r="X46"/>
  <c r="AD46"/>
  <c r="AL46"/>
  <c r="AQ46"/>
  <c r="AW46"/>
  <c r="BE46"/>
  <c r="D46" i="5"/>
  <c r="F46"/>
  <c r="H46"/>
  <c r="J46"/>
  <c r="L46"/>
  <c r="R46"/>
  <c r="V46"/>
  <c r="Z46"/>
  <c r="AD46"/>
  <c r="AH46"/>
  <c r="AL46"/>
  <c r="AP46"/>
  <c r="AQ46"/>
  <c r="AS46"/>
  <c r="AU46"/>
  <c r="AW46"/>
  <c r="AY46"/>
  <c r="BA46"/>
  <c r="BC46"/>
  <c r="BE46"/>
  <c r="BG46"/>
  <c r="BI46"/>
  <c r="BK46"/>
  <c r="AY35" i="8"/>
  <c r="AY44" s="1"/>
  <c r="BD35"/>
  <c r="BD44" s="1"/>
  <c r="BD16"/>
  <c r="BE16"/>
  <c r="BE43" s="1"/>
  <c r="AW46"/>
  <c r="AD16" i="15"/>
  <c r="F16"/>
  <c r="AT16"/>
  <c r="BI16"/>
  <c r="AS16"/>
  <c r="AG16"/>
  <c r="Y16"/>
  <c r="Q16"/>
  <c r="I16"/>
  <c r="BD43" i="8"/>
  <c r="BE26"/>
  <c r="AW46" i="1"/>
  <c r="BD46" i="8"/>
  <c r="J91" i="20"/>
  <c r="M36" i="2" l="1"/>
  <c r="H46" i="13"/>
  <c r="G46"/>
  <c r="K7" i="2"/>
  <c r="J8" i="13"/>
  <c r="J35"/>
  <c r="I35"/>
  <c r="Z17" i="16"/>
  <c r="AC17"/>
  <c r="AY17"/>
  <c r="E17"/>
  <c r="AO17"/>
  <c r="N17"/>
  <c r="AD17"/>
  <c r="AT17"/>
  <c r="BJ17"/>
  <c r="B29" i="2"/>
  <c r="M29" s="1"/>
  <c r="I17" i="16"/>
  <c r="AK17"/>
  <c r="O17"/>
  <c r="BK17"/>
  <c r="S17"/>
  <c r="AI17"/>
  <c r="E46" i="13"/>
  <c r="F46"/>
  <c r="B7" i="2"/>
  <c r="B8" i="12"/>
  <c r="G7" i="2"/>
  <c r="F8" i="13"/>
  <c r="G29"/>
  <c r="H29"/>
  <c r="E12" i="16"/>
  <c r="M12"/>
  <c r="AC12"/>
  <c r="BI12"/>
  <c r="AS12"/>
  <c r="B12" i="12"/>
  <c r="J17" i="16"/>
  <c r="AP17"/>
  <c r="BC17"/>
  <c r="F29" i="13"/>
  <c r="C17" i="16"/>
  <c r="Y17"/>
  <c r="BE17"/>
  <c r="F17"/>
  <c r="V17"/>
  <c r="AL17"/>
  <c r="BB17"/>
  <c r="U17"/>
  <c r="BA17"/>
  <c r="AM17"/>
  <c r="AQ17"/>
  <c r="R12"/>
  <c r="AH12"/>
  <c r="AX12"/>
  <c r="AO12"/>
  <c r="K17"/>
  <c r="F7" i="2"/>
  <c r="E8" i="13"/>
  <c r="H35"/>
  <c r="G35"/>
  <c r="D17" i="16"/>
  <c r="L17"/>
  <c r="T17"/>
  <c r="AB17"/>
  <c r="AJ17"/>
  <c r="AR17"/>
  <c r="AZ17"/>
  <c r="BH17"/>
  <c r="H17"/>
  <c r="AN17"/>
  <c r="AF17"/>
  <c r="X17"/>
  <c r="BD17"/>
  <c r="P17"/>
  <c r="AV17"/>
  <c r="J7" i="2"/>
  <c r="I8" i="13"/>
  <c r="H7" i="2"/>
  <c r="G8" i="13"/>
  <c r="J16"/>
  <c r="I16"/>
  <c r="BF17" i="16"/>
  <c r="BI17"/>
  <c r="G17"/>
  <c r="W17"/>
  <c r="G16" i="13"/>
  <c r="Q17" i="16"/>
  <c r="AW17"/>
  <c r="R17"/>
  <c r="AH17"/>
  <c r="AX17"/>
  <c r="M17"/>
  <c r="AS17"/>
  <c r="AA17"/>
  <c r="AE17"/>
  <c r="N12"/>
  <c r="AD12"/>
  <c r="AT12"/>
  <c r="BJ12"/>
  <c r="AG12"/>
  <c r="AU17"/>
  <c r="C43" i="13"/>
  <c r="D43"/>
  <c r="N38"/>
  <c r="N37"/>
  <c r="N20"/>
  <c r="N9"/>
  <c r="N11"/>
  <c r="N13"/>
  <c r="N33"/>
  <c r="N31"/>
  <c r="N30"/>
  <c r="K29" i="12"/>
  <c r="I35"/>
  <c r="K35"/>
  <c r="I16"/>
  <c r="I29"/>
  <c r="H38"/>
  <c r="H36"/>
  <c r="AS46" i="1"/>
  <c r="AC46"/>
  <c r="AV46"/>
  <c r="BC46"/>
  <c r="E46"/>
  <c r="M46"/>
  <c r="T46"/>
  <c r="AS46" i="3"/>
  <c r="C46"/>
  <c r="K46"/>
  <c r="AP46"/>
  <c r="H17" i="12"/>
  <c r="B46" i="29"/>
  <c r="I7" i="12"/>
  <c r="I26" s="1"/>
  <c r="Y91" i="20"/>
  <c r="AA26" i="30"/>
  <c r="K44" i="12"/>
  <c r="B26" i="5"/>
  <c r="B26" i="6"/>
  <c r="K36" i="12"/>
  <c r="K30"/>
  <c r="B46" i="28"/>
  <c r="K39" i="12"/>
  <c r="K33"/>
  <c r="H39"/>
  <c r="J17"/>
  <c r="I36"/>
  <c r="I30"/>
  <c r="B22" i="1"/>
  <c r="B22" i="2" s="1"/>
  <c r="B23" i="1"/>
  <c r="B23" i="2" s="1"/>
  <c r="B23" i="13" s="1"/>
  <c r="B14" i="3"/>
  <c r="B17" i="13"/>
  <c r="AX35" i="9"/>
  <c r="AX44" s="1"/>
  <c r="B40"/>
  <c r="B16"/>
  <c r="B43" s="1"/>
  <c r="AR35" i="8"/>
  <c r="AR44" s="1"/>
  <c r="B40"/>
  <c r="AJ24" i="3"/>
  <c r="B22"/>
  <c r="BH7"/>
  <c r="BH26" s="1"/>
  <c r="B12"/>
  <c r="H30" i="12"/>
  <c r="B46" i="5"/>
  <c r="B46" i="6"/>
  <c r="J30" i="12"/>
  <c r="BE46" i="8"/>
  <c r="AR46" i="3"/>
  <c r="G46" i="1"/>
  <c r="Q46" i="3"/>
  <c r="S46"/>
  <c r="U46"/>
  <c r="Z46"/>
  <c r="AQ46"/>
  <c r="AZ46"/>
  <c r="BD46"/>
  <c r="D46" i="9"/>
  <c r="AY46"/>
  <c r="BC46"/>
  <c r="BH46"/>
  <c r="AE46" i="8"/>
  <c r="BG46" i="6"/>
  <c r="AR26" i="3"/>
  <c r="BE16" i="15"/>
  <c r="BD26" i="8"/>
  <c r="BH16" i="1"/>
  <c r="AU29"/>
  <c r="AJ24"/>
  <c r="D26"/>
  <c r="H26"/>
  <c r="L26"/>
  <c r="P26"/>
  <c r="T26"/>
  <c r="B40"/>
  <c r="AM26"/>
  <c r="AR16"/>
  <c r="AX35"/>
  <c r="AX44" s="1"/>
  <c r="AX46" s="1"/>
  <c r="BD46"/>
  <c r="D46" i="3"/>
  <c r="F46"/>
  <c r="H46"/>
  <c r="J46"/>
  <c r="L46"/>
  <c r="N46"/>
  <c r="B40"/>
  <c r="B35" s="1"/>
  <c r="B44" s="1"/>
  <c r="AK26"/>
  <c r="AO26"/>
  <c r="AG46"/>
  <c r="AX7"/>
  <c r="AX26" s="1"/>
  <c r="AZ26"/>
  <c r="BD26"/>
  <c r="AT46"/>
  <c r="AU16"/>
  <c r="AU43" s="1"/>
  <c r="G26" i="9"/>
  <c r="AC26"/>
  <c r="AO26"/>
  <c r="AJ46"/>
  <c r="AQ26"/>
  <c r="AS26"/>
  <c r="BF26"/>
  <c r="BH26"/>
  <c r="BJ26"/>
  <c r="F26" i="8"/>
  <c r="M26"/>
  <c r="O26"/>
  <c r="S26"/>
  <c r="AC26"/>
  <c r="AE26"/>
  <c r="AG26"/>
  <c r="AI26"/>
  <c r="AP26"/>
  <c r="AC46"/>
  <c r="AG46"/>
  <c r="AP46"/>
  <c r="BI26"/>
  <c r="AU46"/>
  <c r="BA46"/>
  <c r="K26" i="7"/>
  <c r="O26"/>
  <c r="Q26"/>
  <c r="AA26"/>
  <c r="AI26"/>
  <c r="AJ46"/>
  <c r="AT26"/>
  <c r="AX26"/>
  <c r="AZ26"/>
  <c r="BB26"/>
  <c r="BF26"/>
  <c r="AU46"/>
  <c r="AZ46"/>
  <c r="BC46"/>
  <c r="V26" i="6"/>
  <c r="W26"/>
  <c r="Y26"/>
  <c r="AA26"/>
  <c r="AC26"/>
  <c r="AE26"/>
  <c r="AM26"/>
  <c r="AC46"/>
  <c r="AF46"/>
  <c r="AR26"/>
  <c r="AT26"/>
  <c r="AZ26"/>
  <c r="BB26"/>
  <c r="BH26"/>
  <c r="BJ26"/>
  <c r="AU46"/>
  <c r="I44" i="12"/>
  <c r="B7" i="3"/>
  <c r="B26" i="9"/>
  <c r="B46" i="30"/>
  <c r="B26" i="7"/>
  <c r="K37" i="12"/>
  <c r="K31"/>
  <c r="I8"/>
  <c r="BK46" i="6"/>
  <c r="BK46" i="7"/>
  <c r="BK26"/>
  <c r="BK26" i="8"/>
  <c r="BJ26" i="30"/>
  <c r="BK26" i="29"/>
  <c r="BJ26"/>
  <c r="BJ26" i="28"/>
  <c r="BJ46" i="6"/>
  <c r="BJ46" i="15"/>
  <c r="BJ26" i="7"/>
  <c r="BI46" i="8"/>
  <c r="BH46" i="6"/>
  <c r="BH46" i="8"/>
  <c r="BG46" i="7"/>
  <c r="BG46" i="15"/>
  <c r="BF26" i="30"/>
  <c r="BF26" i="28"/>
  <c r="BF26" i="6"/>
  <c r="BF46" i="7"/>
  <c r="BE26" i="30"/>
  <c r="BE46" i="9"/>
  <c r="BE26"/>
  <c r="BD26" i="30"/>
  <c r="BD26" i="29"/>
  <c r="BD26" i="28"/>
  <c r="BD46" i="7"/>
  <c r="BC26" i="30"/>
  <c r="BC26" i="29"/>
  <c r="BB46" i="6"/>
  <c r="BA46"/>
  <c r="AZ46"/>
  <c r="AZ26" i="8"/>
  <c r="AY46" i="6"/>
  <c r="AY26"/>
  <c r="AY46" i="7"/>
  <c r="AY46" i="8"/>
  <c r="AX46" i="7"/>
  <c r="AX46" i="15"/>
  <c r="AX46" i="9"/>
  <c r="AW26" i="6"/>
  <c r="AW26" i="9"/>
  <c r="AV46" i="15"/>
  <c r="AV46" i="7"/>
  <c r="AV26" i="9"/>
  <c r="AU26"/>
  <c r="AT46" i="6"/>
  <c r="AT46" i="8"/>
  <c r="AS46" i="9"/>
  <c r="AR46" i="6"/>
  <c r="AR46" i="9"/>
  <c r="AQ26" i="7"/>
  <c r="AO46" i="6"/>
  <c r="AO26" i="7"/>
  <c r="AO46" i="8"/>
  <c r="AN46" i="6"/>
  <c r="AN46" i="7"/>
  <c r="AN26"/>
  <c r="AN46" i="8"/>
  <c r="AM46" i="7"/>
  <c r="AM26"/>
  <c r="AM46" i="8"/>
  <c r="AM46" i="9"/>
  <c r="AL26" i="7"/>
  <c r="AK26" i="6"/>
  <c r="AK46" i="7"/>
  <c r="AK16" i="15"/>
  <c r="AK46"/>
  <c r="AK46" i="9"/>
  <c r="AK26"/>
  <c r="AJ46" i="6"/>
  <c r="AJ26"/>
  <c r="AJ46" i="8"/>
  <c r="AI46" i="6"/>
  <c r="AI26"/>
  <c r="AI46" i="8"/>
  <c r="AI46" i="9"/>
  <c r="AI26"/>
  <c r="AH26" i="7"/>
  <c r="AG46" i="6"/>
  <c r="AG46" i="9"/>
  <c r="AG26"/>
  <c r="AF46" i="7"/>
  <c r="AF26"/>
  <c r="AF46" i="8"/>
  <c r="AF26"/>
  <c r="AF46" i="9"/>
  <c r="AF26"/>
  <c r="AE46" i="7"/>
  <c r="AE26"/>
  <c r="AD26"/>
  <c r="AC46"/>
  <c r="AC46" i="15"/>
  <c r="AB46" i="6"/>
  <c r="AB46" i="7"/>
  <c r="AB46" i="8"/>
  <c r="AB26"/>
  <c r="AA46" i="6"/>
  <c r="AA46" i="9"/>
  <c r="AA26"/>
  <c r="Y46" i="6"/>
  <c r="Y26" i="7"/>
  <c r="Y46" i="8"/>
  <c r="Y26"/>
  <c r="Y26" i="9"/>
  <c r="C30" i="12"/>
  <c r="C29"/>
  <c r="C33"/>
  <c r="F9"/>
  <c r="F11"/>
  <c r="F12"/>
  <c r="F8"/>
  <c r="F7"/>
  <c r="F10"/>
  <c r="F13"/>
  <c r="F14"/>
  <c r="B7" i="1"/>
  <c r="B29"/>
  <c r="X26" i="8"/>
  <c r="V46"/>
  <c r="U46" i="7"/>
  <c r="U26"/>
  <c r="U46" i="9"/>
  <c r="U26"/>
  <c r="T46" i="6"/>
  <c r="T46" i="7"/>
  <c r="T26"/>
  <c r="T26" i="8"/>
  <c r="S46"/>
  <c r="R26" i="7"/>
  <c r="R46" i="8"/>
  <c r="R46" i="9"/>
  <c r="R46" i="15"/>
  <c r="Q46" i="6"/>
  <c r="Q46" i="7"/>
  <c r="Q46" i="8"/>
  <c r="P46" i="6"/>
  <c r="P26"/>
  <c r="P46" i="7"/>
  <c r="P46" i="8"/>
  <c r="P26"/>
  <c r="O46" i="6"/>
  <c r="O26"/>
  <c r="O46" i="8"/>
  <c r="N46" i="7"/>
  <c r="N26" i="9"/>
  <c r="M46" i="6"/>
  <c r="M26" i="7"/>
  <c r="M46" i="8"/>
  <c r="M46" i="9"/>
  <c r="M46" i="15"/>
  <c r="K46" i="6"/>
  <c r="K46" i="15"/>
  <c r="K26" i="8"/>
  <c r="J46" i="6"/>
  <c r="J26"/>
  <c r="J46" i="7"/>
  <c r="J46" i="8"/>
  <c r="I46" i="7"/>
  <c r="I26"/>
  <c r="I46" i="8"/>
  <c r="I46" i="15"/>
  <c r="I26" i="9"/>
  <c r="BK26" i="30"/>
  <c r="B11" i="15"/>
  <c r="H26" i="7"/>
  <c r="H26" i="9"/>
  <c r="G46" i="7"/>
  <c r="G26" i="8"/>
  <c r="G46" i="9"/>
  <c r="F46" i="6"/>
  <c r="F46" i="9"/>
  <c r="E46" i="8"/>
  <c r="E46" i="15"/>
  <c r="E26" i="8"/>
  <c r="D26" i="7"/>
  <c r="D26" i="8"/>
  <c r="B9" i="15"/>
  <c r="C26" i="30"/>
  <c r="C26" i="29"/>
  <c r="C26" i="28"/>
  <c r="C46" i="9"/>
  <c r="C46" i="6"/>
  <c r="C46" i="15"/>
  <c r="BJ7"/>
  <c r="BH7"/>
  <c r="BF7"/>
  <c r="BD7"/>
  <c r="BB7"/>
  <c r="AZ7"/>
  <c r="AX7"/>
  <c r="AV7"/>
  <c r="AT7"/>
  <c r="AR7"/>
  <c r="AP7"/>
  <c r="AN7"/>
  <c r="AL7"/>
  <c r="AJ7"/>
  <c r="AH7"/>
  <c r="AF7"/>
  <c r="AD7"/>
  <c r="AB7"/>
  <c r="Z7"/>
  <c r="X7"/>
  <c r="V7"/>
  <c r="T7"/>
  <c r="R7"/>
  <c r="P7"/>
  <c r="N7"/>
  <c r="L7"/>
  <c r="J7"/>
  <c r="H7"/>
  <c r="F7"/>
  <c r="D7"/>
  <c r="BJ29"/>
  <c r="BH29"/>
  <c r="BF29"/>
  <c r="BD29"/>
  <c r="BB29"/>
  <c r="AZ29"/>
  <c r="AX29"/>
  <c r="AV29"/>
  <c r="AT29"/>
  <c r="AR29"/>
  <c r="AP29"/>
  <c r="AN29"/>
  <c r="AL29"/>
  <c r="AJ29"/>
  <c r="AH29"/>
  <c r="AF29"/>
  <c r="AD29"/>
  <c r="AB29"/>
  <c r="Z29"/>
  <c r="X29"/>
  <c r="V29"/>
  <c r="T29"/>
  <c r="R29"/>
  <c r="P29"/>
  <c r="N29"/>
  <c r="L29"/>
  <c r="J29"/>
  <c r="H29"/>
  <c r="F29"/>
  <c r="BH35"/>
  <c r="BF35"/>
  <c r="BD35"/>
  <c r="BB35"/>
  <c r="AZ35"/>
  <c r="AX35"/>
  <c r="AV35"/>
  <c r="AT35"/>
  <c r="AR35"/>
  <c r="AP35"/>
  <c r="AN35"/>
  <c r="AL35"/>
  <c r="AJ35"/>
  <c r="AH35"/>
  <c r="AF35"/>
  <c r="AD35"/>
  <c r="AB35"/>
  <c r="Z35"/>
  <c r="X35"/>
  <c r="V35"/>
  <c r="T35"/>
  <c r="R35"/>
  <c r="P35"/>
  <c r="N35"/>
  <c r="L35"/>
  <c r="J35"/>
  <c r="H35"/>
  <c r="F35"/>
  <c r="D35"/>
  <c r="B8"/>
  <c r="BK7"/>
  <c r="BI7"/>
  <c r="BG7"/>
  <c r="BE7"/>
  <c r="BC7"/>
  <c r="BA7"/>
  <c r="AY7"/>
  <c r="AW7"/>
  <c r="AU7"/>
  <c r="AS7"/>
  <c r="AQ7"/>
  <c r="AO7"/>
  <c r="AM7"/>
  <c r="AK7"/>
  <c r="AI7"/>
  <c r="AG7"/>
  <c r="AE7"/>
  <c r="AC7"/>
  <c r="AA7"/>
  <c r="Y7"/>
  <c r="W7"/>
  <c r="U7"/>
  <c r="S7"/>
  <c r="Q7"/>
  <c r="O7"/>
  <c r="M7"/>
  <c r="K7"/>
  <c r="I7"/>
  <c r="G7"/>
  <c r="E7"/>
  <c r="D29"/>
  <c r="BK29"/>
  <c r="BI29"/>
  <c r="BG29"/>
  <c r="BE29"/>
  <c r="BC29"/>
  <c r="BA29"/>
  <c r="AY29"/>
  <c r="AW29"/>
  <c r="AU29"/>
  <c r="AS29"/>
  <c r="AQ29"/>
  <c r="AO29"/>
  <c r="AM29"/>
  <c r="AK29"/>
  <c r="AI29"/>
  <c r="AG29"/>
  <c r="AE29"/>
  <c r="AC29"/>
  <c r="AA29"/>
  <c r="Y29"/>
  <c r="W29"/>
  <c r="U29"/>
  <c r="S29"/>
  <c r="Q29"/>
  <c r="O29"/>
  <c r="M29"/>
  <c r="K29"/>
  <c r="I29"/>
  <c r="G29"/>
  <c r="E29"/>
  <c r="BG35"/>
  <c r="BE35"/>
  <c r="BC35"/>
  <c r="BA35"/>
  <c r="AY35"/>
  <c r="AW35"/>
  <c r="AU35"/>
  <c r="AS35"/>
  <c r="AQ35"/>
  <c r="AO35"/>
  <c r="AM35"/>
  <c r="AK35"/>
  <c r="AI35"/>
  <c r="AG35"/>
  <c r="AE35"/>
  <c r="AC35"/>
  <c r="AA35"/>
  <c r="Y35"/>
  <c r="W35"/>
  <c r="U35"/>
  <c r="S35"/>
  <c r="Q35"/>
  <c r="O35"/>
  <c r="M35"/>
  <c r="K35"/>
  <c r="I35"/>
  <c r="G35"/>
  <c r="E35"/>
  <c r="AK26"/>
  <c r="AP46"/>
  <c r="BC46"/>
  <c r="AY46"/>
  <c r="D26" i="5"/>
  <c r="BE26"/>
  <c r="BD26"/>
  <c r="C26"/>
  <c r="BF26"/>
  <c r="BH26"/>
  <c r="BE26" i="15"/>
  <c r="AW26" i="5"/>
  <c r="AU26"/>
  <c r="AT26"/>
  <c r="AS26"/>
  <c r="AP26"/>
  <c r="AO26"/>
  <c r="AO26" i="15"/>
  <c r="AF26" i="5"/>
  <c r="AE26"/>
  <c r="AD26"/>
  <c r="AB26"/>
  <c r="AA26"/>
  <c r="Z26"/>
  <c r="Y26"/>
  <c r="T26"/>
  <c r="S26"/>
  <c r="R26"/>
  <c r="Q26"/>
  <c r="N26"/>
  <c r="N16" i="15"/>
  <c r="B22"/>
  <c r="M26" i="5"/>
  <c r="L26"/>
  <c r="K26"/>
  <c r="F26" i="15"/>
  <c r="F26" i="5"/>
  <c r="E26"/>
  <c r="G46" i="15"/>
  <c r="P46" i="5"/>
  <c r="P46" i="15"/>
  <c r="T46"/>
  <c r="T46" i="5"/>
  <c r="W46" i="15"/>
  <c r="X26" i="5"/>
  <c r="AR26"/>
  <c r="AZ26"/>
  <c r="BB26"/>
  <c r="AG26" i="15"/>
  <c r="AW26"/>
  <c r="Y46"/>
  <c r="BE46"/>
  <c r="C26"/>
  <c r="V26"/>
  <c r="BK35"/>
  <c r="BI35"/>
  <c r="B21"/>
  <c r="BF16"/>
  <c r="B18"/>
  <c r="AV16"/>
  <c r="AA16"/>
  <c r="W16"/>
  <c r="O16"/>
  <c r="K16"/>
  <c r="G16"/>
  <c r="B13"/>
  <c r="BI26"/>
  <c r="R77" i="24"/>
  <c r="R110" s="1"/>
  <c r="R112"/>
  <c r="C35" i="15"/>
  <c r="B37"/>
  <c r="B31"/>
  <c r="B30"/>
  <c r="C29"/>
  <c r="I26"/>
  <c r="B38"/>
  <c r="BJ35"/>
  <c r="AH16"/>
  <c r="Z16"/>
  <c r="R16"/>
  <c r="J16"/>
  <c r="BK16"/>
  <c r="BC16"/>
  <c r="AY16"/>
  <c r="AU16"/>
  <c r="BJ16"/>
  <c r="BG16"/>
  <c r="AZ16"/>
  <c r="AQ16"/>
  <c r="AM16"/>
  <c r="AI16"/>
  <c r="AE16"/>
  <c r="S16"/>
  <c r="B10"/>
  <c r="B14"/>
  <c r="B40"/>
  <c r="AT26"/>
  <c r="M26"/>
  <c r="U26"/>
  <c r="AP16"/>
  <c r="AL16"/>
  <c r="AF16"/>
  <c r="AB16"/>
  <c r="X16"/>
  <c r="T16"/>
  <c r="P16"/>
  <c r="L16"/>
  <c r="H16"/>
  <c r="D16"/>
  <c r="B19"/>
  <c r="BH16"/>
  <c r="BC26"/>
  <c r="Y26"/>
  <c r="BK26"/>
  <c r="BB26"/>
  <c r="AD26"/>
  <c r="Q26"/>
  <c r="G26"/>
  <c r="B20"/>
  <c r="N46" i="8"/>
  <c r="F46" i="1"/>
  <c r="J46"/>
  <c r="N46"/>
  <c r="Q46"/>
  <c r="U46"/>
  <c r="Z46"/>
  <c r="AE46"/>
  <c r="AE46" i="15"/>
  <c r="AF46" i="1"/>
  <c r="AI46"/>
  <c r="AI46" i="15"/>
  <c r="AN46" i="1"/>
  <c r="B23" i="15"/>
  <c r="AR16"/>
  <c r="AU46" i="1"/>
  <c r="BB46"/>
  <c r="BF46"/>
  <c r="BI46"/>
  <c r="AA46" i="3"/>
  <c r="AW46"/>
  <c r="BA46"/>
  <c r="AK46" i="1"/>
  <c r="BJ46"/>
  <c r="O46" i="3"/>
  <c r="R46"/>
  <c r="T46"/>
  <c r="V46"/>
  <c r="W46"/>
  <c r="X46"/>
  <c r="AB46"/>
  <c r="AV46"/>
  <c r="D46" i="1"/>
  <c r="H46"/>
  <c r="L46"/>
  <c r="O46"/>
  <c r="S46"/>
  <c r="X46"/>
  <c r="AB46"/>
  <c r="AG46"/>
  <c r="AL46"/>
  <c r="AO46"/>
  <c r="AQ46"/>
  <c r="AT46"/>
  <c r="B36" i="15"/>
  <c r="AZ46" i="1"/>
  <c r="BK46"/>
  <c r="AD46" i="3"/>
  <c r="AH46"/>
  <c r="AM46"/>
  <c r="M46"/>
  <c r="AK46"/>
  <c r="AN46"/>
  <c r="AO46"/>
  <c r="AX26" i="15"/>
  <c r="AU46" i="3"/>
  <c r="AR46" i="8"/>
  <c r="O35" i="9"/>
  <c r="O46" s="1"/>
  <c r="AD35"/>
  <c r="AD44" s="1"/>
  <c r="AD46" s="1"/>
  <c r="BD16"/>
  <c r="AZ46" i="8"/>
  <c r="BC46"/>
  <c r="BK46"/>
  <c r="I29"/>
  <c r="BB29"/>
  <c r="BJ46" i="3"/>
  <c r="C26" i="9"/>
  <c r="D26"/>
  <c r="K26"/>
  <c r="L26"/>
  <c r="S26"/>
  <c r="T26"/>
  <c r="I46"/>
  <c r="Q46"/>
  <c r="Y46"/>
  <c r="AE46"/>
  <c r="AT26"/>
  <c r="AY26"/>
  <c r="BC26"/>
  <c r="AU35"/>
  <c r="AU44" s="1"/>
  <c r="AU46" s="1"/>
  <c r="AW46"/>
  <c r="BB46"/>
  <c r="BG46"/>
  <c r="BK46"/>
  <c r="C26" i="8"/>
  <c r="J26"/>
  <c r="Q26"/>
  <c r="U7"/>
  <c r="U26" s="1"/>
  <c r="V26"/>
  <c r="H46"/>
  <c r="L46"/>
  <c r="T46"/>
  <c r="W26"/>
  <c r="AA16"/>
  <c r="AA43" s="1"/>
  <c r="AA46" s="1"/>
  <c r="AD46"/>
  <c r="AH46"/>
  <c r="AL46"/>
  <c r="AR7"/>
  <c r="AR26" s="1"/>
  <c r="AS26"/>
  <c r="AW26"/>
  <c r="AY26"/>
  <c r="BF26"/>
  <c r="AQ46"/>
  <c r="AX46"/>
  <c r="BB35"/>
  <c r="BB44" s="1"/>
  <c r="BB46" s="1"/>
  <c r="BG46"/>
  <c r="E46" i="7"/>
  <c r="M46"/>
  <c r="S46"/>
  <c r="AC26"/>
  <c r="AK26"/>
  <c r="AA46"/>
  <c r="AI46"/>
  <c r="AV26"/>
  <c r="BD26"/>
  <c r="AT46"/>
  <c r="BB46"/>
  <c r="BJ46"/>
  <c r="C26" i="6"/>
  <c r="D26"/>
  <c r="K26"/>
  <c r="L26"/>
  <c r="Q26"/>
  <c r="R26"/>
  <c r="I46"/>
  <c r="Z26"/>
  <c r="AH26"/>
  <c r="AP26"/>
  <c r="W46"/>
  <c r="AE46"/>
  <c r="AM46"/>
  <c r="BA26"/>
  <c r="G26" i="5"/>
  <c r="H26"/>
  <c r="U26"/>
  <c r="V26"/>
  <c r="F31" i="12"/>
  <c r="E33"/>
  <c r="E29"/>
  <c r="E32"/>
  <c r="E30"/>
  <c r="H7"/>
  <c r="B18" i="13"/>
  <c r="BI26" i="6"/>
  <c r="AX46"/>
  <c r="BF46"/>
  <c r="E46" i="5"/>
  <c r="M46"/>
  <c r="S46"/>
  <c r="AC26"/>
  <c r="AK26"/>
  <c r="AA46"/>
  <c r="AI46"/>
  <c r="AV26"/>
  <c r="BJ26"/>
  <c r="AT46"/>
  <c r="BB46"/>
  <c r="G40" i="12"/>
  <c r="G36"/>
  <c r="C37"/>
  <c r="C35"/>
  <c r="C40"/>
  <c r="B39" i="13"/>
  <c r="B36"/>
  <c r="C36" i="12"/>
  <c r="E20"/>
  <c r="E18"/>
  <c r="B10" i="13"/>
  <c r="E8" i="12"/>
  <c r="B8" i="13"/>
  <c r="F33" i="12"/>
  <c r="B32" i="13"/>
  <c r="C32" i="12"/>
  <c r="F24"/>
  <c r="F22"/>
  <c r="F20"/>
  <c r="F18"/>
  <c r="F16"/>
  <c r="F21"/>
  <c r="F19"/>
  <c r="F17"/>
  <c r="B21" i="13"/>
  <c r="B19"/>
  <c r="BH46" i="5"/>
  <c r="F40" i="12"/>
  <c r="F23"/>
  <c r="R77" i="19"/>
  <c r="R110" s="1"/>
  <c r="R112" s="1"/>
  <c r="D23" i="16" l="1"/>
  <c r="L23"/>
  <c r="T23"/>
  <c r="AB23"/>
  <c r="AJ23"/>
  <c r="AR23"/>
  <c r="AZ23"/>
  <c r="BH23"/>
  <c r="AF23"/>
  <c r="X23"/>
  <c r="BD23"/>
  <c r="P23"/>
  <c r="AV23"/>
  <c r="H23"/>
  <c r="AN23"/>
  <c r="W23"/>
  <c r="AS23"/>
  <c r="M23"/>
  <c r="BC23"/>
  <c r="G23"/>
  <c r="AQ23"/>
  <c r="AO23"/>
  <c r="I23"/>
  <c r="BF23"/>
  <c r="AP23"/>
  <c r="Z23"/>
  <c r="J23"/>
  <c r="AY23"/>
  <c r="BE23"/>
  <c r="S23"/>
  <c r="Y23"/>
  <c r="R23"/>
  <c r="AI23"/>
  <c r="AW23"/>
  <c r="U23"/>
  <c r="AA23"/>
  <c r="BG23"/>
  <c r="K23"/>
  <c r="BA23"/>
  <c r="Q23"/>
  <c r="BJ23"/>
  <c r="AT23"/>
  <c r="AD23"/>
  <c r="N23"/>
  <c r="AC23"/>
  <c r="AM23"/>
  <c r="BI23"/>
  <c r="AH23"/>
  <c r="BK23"/>
  <c r="O23"/>
  <c r="AK23"/>
  <c r="E23"/>
  <c r="AU23"/>
  <c r="AE23"/>
  <c r="AG23"/>
  <c r="C23"/>
  <c r="BB23"/>
  <c r="AL23"/>
  <c r="V23"/>
  <c r="F23"/>
  <c r="AX23"/>
  <c r="AF26" i="15"/>
  <c r="BJ26"/>
  <c r="W26"/>
  <c r="R36" i="16"/>
  <c r="AH36"/>
  <c r="AX36"/>
  <c r="BF36"/>
  <c r="AP36"/>
  <c r="Z36"/>
  <c r="J36"/>
  <c r="U36"/>
  <c r="BA36"/>
  <c r="AK36"/>
  <c r="M36"/>
  <c r="BB36"/>
  <c r="V36"/>
  <c r="BC36"/>
  <c r="AM36"/>
  <c r="W36"/>
  <c r="G36"/>
  <c r="BH36"/>
  <c r="AR36"/>
  <c r="AB36"/>
  <c r="L36"/>
  <c r="AS36"/>
  <c r="AU36"/>
  <c r="AJ36"/>
  <c r="D36"/>
  <c r="BE36"/>
  <c r="AO36"/>
  <c r="Q36"/>
  <c r="AC36"/>
  <c r="BJ36"/>
  <c r="AD36"/>
  <c r="BG36"/>
  <c r="AQ36"/>
  <c r="AA36"/>
  <c r="K36"/>
  <c r="AV36"/>
  <c r="AF36"/>
  <c r="P36"/>
  <c r="E36"/>
  <c r="BI36"/>
  <c r="F36"/>
  <c r="AE36"/>
  <c r="AZ36"/>
  <c r="AW36"/>
  <c r="AG36"/>
  <c r="I36"/>
  <c r="AT36"/>
  <c r="N36"/>
  <c r="AY36"/>
  <c r="AI36"/>
  <c r="S36"/>
  <c r="BD36"/>
  <c r="AN36"/>
  <c r="X36"/>
  <c r="H36"/>
  <c r="Y36"/>
  <c r="AL36"/>
  <c r="BK36"/>
  <c r="O36"/>
  <c r="T36"/>
  <c r="D26" i="15"/>
  <c r="T26"/>
  <c r="S26"/>
  <c r="AQ26"/>
  <c r="BB30" i="16"/>
  <c r="AR30"/>
  <c r="AJ30"/>
  <c r="P30"/>
  <c r="AL30"/>
  <c r="BF30"/>
  <c r="AH30"/>
  <c r="N30"/>
  <c r="BA30"/>
  <c r="AK30"/>
  <c r="U30"/>
  <c r="E30"/>
  <c r="AY30"/>
  <c r="AI30"/>
  <c r="S30"/>
  <c r="L30"/>
  <c r="AN30"/>
  <c r="Z30"/>
  <c r="AC30"/>
  <c r="AQ30"/>
  <c r="BD30"/>
  <c r="H30"/>
  <c r="AV30"/>
  <c r="AB30"/>
  <c r="BJ30"/>
  <c r="AP30"/>
  <c r="R30"/>
  <c r="BE30"/>
  <c r="AO30"/>
  <c r="Y30"/>
  <c r="I30"/>
  <c r="BC30"/>
  <c r="AM30"/>
  <c r="W30"/>
  <c r="G30"/>
  <c r="T30"/>
  <c r="F30"/>
  <c r="AT30"/>
  <c r="AS30"/>
  <c r="AA30"/>
  <c r="AF30"/>
  <c r="X30"/>
  <c r="AZ30"/>
  <c r="D30"/>
  <c r="V30"/>
  <c r="AX30"/>
  <c r="AD30"/>
  <c r="J30"/>
  <c r="AW30"/>
  <c r="AG30"/>
  <c r="Q30"/>
  <c r="BK30"/>
  <c r="AU30"/>
  <c r="AE30"/>
  <c r="O30"/>
  <c r="BH30"/>
  <c r="BI30"/>
  <c r="M30"/>
  <c r="BG30"/>
  <c r="K30"/>
  <c r="D21"/>
  <c r="L21"/>
  <c r="T21"/>
  <c r="AB21"/>
  <c r="AJ21"/>
  <c r="AR21"/>
  <c r="AZ21"/>
  <c r="BH21"/>
  <c r="X21"/>
  <c r="BD21"/>
  <c r="P21"/>
  <c r="AV21"/>
  <c r="H21"/>
  <c r="AN21"/>
  <c r="AF21"/>
  <c r="AY21"/>
  <c r="AI21"/>
  <c r="W21"/>
  <c r="BA21"/>
  <c r="AK21"/>
  <c r="U21"/>
  <c r="E21"/>
  <c r="AX21"/>
  <c r="AH21"/>
  <c r="R21"/>
  <c r="AC21"/>
  <c r="BF21"/>
  <c r="J21"/>
  <c r="BK21"/>
  <c r="O21"/>
  <c r="BE21"/>
  <c r="AU21"/>
  <c r="AE21"/>
  <c r="BI21"/>
  <c r="AO21"/>
  <c r="Y21"/>
  <c r="I21"/>
  <c r="BB21"/>
  <c r="AL21"/>
  <c r="V21"/>
  <c r="F21"/>
  <c r="C21"/>
  <c r="AA21"/>
  <c r="BG21"/>
  <c r="M21"/>
  <c r="AP21"/>
  <c r="AM21"/>
  <c r="S21"/>
  <c r="BC21"/>
  <c r="K21"/>
  <c r="AW21"/>
  <c r="AG21"/>
  <c r="Q21"/>
  <c r="BJ21"/>
  <c r="AT21"/>
  <c r="AD21"/>
  <c r="N21"/>
  <c r="G21"/>
  <c r="AQ21"/>
  <c r="AS21"/>
  <c r="Z21"/>
  <c r="E26" i="15"/>
  <c r="AC26"/>
  <c r="AS26"/>
  <c r="BA26"/>
  <c r="H7" i="16"/>
  <c r="B29" i="13"/>
  <c r="U7" i="16"/>
  <c r="Z7"/>
  <c r="BF7"/>
  <c r="D19"/>
  <c r="L19"/>
  <c r="T19"/>
  <c r="AB19"/>
  <c r="AJ19"/>
  <c r="AR19"/>
  <c r="AZ19"/>
  <c r="BH19"/>
  <c r="P19"/>
  <c r="AV19"/>
  <c r="H19"/>
  <c r="AN19"/>
  <c r="AF19"/>
  <c r="X19"/>
  <c r="BD19"/>
  <c r="AA19"/>
  <c r="BC19"/>
  <c r="G19"/>
  <c r="AU19"/>
  <c r="BI19"/>
  <c r="AS19"/>
  <c r="AC19"/>
  <c r="M19"/>
  <c r="BF19"/>
  <c r="AP19"/>
  <c r="Z19"/>
  <c r="J19"/>
  <c r="W19"/>
  <c r="BA19"/>
  <c r="U19"/>
  <c r="AH19"/>
  <c r="AM19"/>
  <c r="S19"/>
  <c r="BG19"/>
  <c r="K19"/>
  <c r="AW19"/>
  <c r="AG19"/>
  <c r="Q19"/>
  <c r="BJ19"/>
  <c r="AT19"/>
  <c r="AD19"/>
  <c r="N19"/>
  <c r="AY19"/>
  <c r="AE19"/>
  <c r="E19"/>
  <c r="C19"/>
  <c r="R19"/>
  <c r="BK19"/>
  <c r="O19"/>
  <c r="AQ19"/>
  <c r="AI19"/>
  <c r="BE19"/>
  <c r="AO19"/>
  <c r="Y19"/>
  <c r="I19"/>
  <c r="BB19"/>
  <c r="AL19"/>
  <c r="V19"/>
  <c r="F19"/>
  <c r="AK19"/>
  <c r="AX19"/>
  <c r="M10"/>
  <c r="AC10"/>
  <c r="AS10"/>
  <c r="BI10"/>
  <c r="I10"/>
  <c r="Y10"/>
  <c r="AO10"/>
  <c r="BE10"/>
  <c r="E10"/>
  <c r="U10"/>
  <c r="AK10"/>
  <c r="BA10"/>
  <c r="Q10"/>
  <c r="AG10"/>
  <c r="AW10"/>
  <c r="BC10"/>
  <c r="AM10"/>
  <c r="W10"/>
  <c r="G10"/>
  <c r="C10"/>
  <c r="BD10"/>
  <c r="AN10"/>
  <c r="X10"/>
  <c r="H10"/>
  <c r="BJ10"/>
  <c r="AT10"/>
  <c r="AD10"/>
  <c r="N10"/>
  <c r="BK10"/>
  <c r="O10"/>
  <c r="AV10"/>
  <c r="V10"/>
  <c r="BG10"/>
  <c r="AQ10"/>
  <c r="AA10"/>
  <c r="K10"/>
  <c r="BH10"/>
  <c r="AR10"/>
  <c r="AB10"/>
  <c r="L10"/>
  <c r="AX10"/>
  <c r="AH10"/>
  <c r="R10"/>
  <c r="AU10"/>
  <c r="P10"/>
  <c r="BB10"/>
  <c r="F10"/>
  <c r="AY10"/>
  <c r="AI10"/>
  <c r="S10"/>
  <c r="AZ10"/>
  <c r="AJ10"/>
  <c r="T10"/>
  <c r="D10"/>
  <c r="BF10"/>
  <c r="AP10"/>
  <c r="Z10"/>
  <c r="J10"/>
  <c r="AE10"/>
  <c r="AF10"/>
  <c r="AL10"/>
  <c r="AG13"/>
  <c r="Q13"/>
  <c r="AW13"/>
  <c r="BA13"/>
  <c r="M13"/>
  <c r="AX13"/>
  <c r="AH13"/>
  <c r="R13"/>
  <c r="BD13"/>
  <c r="AN13"/>
  <c r="X13"/>
  <c r="H13"/>
  <c r="AK13"/>
  <c r="BG13"/>
  <c r="AQ13"/>
  <c r="AA13"/>
  <c r="K13"/>
  <c r="BF13"/>
  <c r="Z13"/>
  <c r="AV13"/>
  <c r="BE13"/>
  <c r="S13"/>
  <c r="BI13"/>
  <c r="U13"/>
  <c r="BB13"/>
  <c r="AL13"/>
  <c r="V13"/>
  <c r="F13"/>
  <c r="BH13"/>
  <c r="AR13"/>
  <c r="AB13"/>
  <c r="L13"/>
  <c r="AS13"/>
  <c r="BK13"/>
  <c r="AU13"/>
  <c r="AE13"/>
  <c r="O13"/>
  <c r="AC13"/>
  <c r="AP13"/>
  <c r="J13"/>
  <c r="P13"/>
  <c r="I13"/>
  <c r="AI13"/>
  <c r="AO13"/>
  <c r="E13"/>
  <c r="BJ13"/>
  <c r="AT13"/>
  <c r="AD13"/>
  <c r="N13"/>
  <c r="AZ13"/>
  <c r="AJ13"/>
  <c r="T13"/>
  <c r="D13"/>
  <c r="Y13"/>
  <c r="BC13"/>
  <c r="AM13"/>
  <c r="W13"/>
  <c r="G13"/>
  <c r="C13"/>
  <c r="AF13"/>
  <c r="AY13"/>
  <c r="AR26" i="15"/>
  <c r="AB26"/>
  <c r="AK14" i="16"/>
  <c r="U14"/>
  <c r="E14"/>
  <c r="C14"/>
  <c r="BA14"/>
  <c r="AC14"/>
  <c r="BB14"/>
  <c r="AL14"/>
  <c r="V14"/>
  <c r="F14"/>
  <c r="BH14"/>
  <c r="AR14"/>
  <c r="AB14"/>
  <c r="L14"/>
  <c r="Y14"/>
  <c r="BK14"/>
  <c r="AU14"/>
  <c r="AE14"/>
  <c r="O14"/>
  <c r="I14"/>
  <c r="BJ14"/>
  <c r="AD14"/>
  <c r="AJ14"/>
  <c r="AM14"/>
  <c r="G14"/>
  <c r="AO14"/>
  <c r="BF14"/>
  <c r="AP14"/>
  <c r="Z14"/>
  <c r="J14"/>
  <c r="AV14"/>
  <c r="AF14"/>
  <c r="P14"/>
  <c r="AG14"/>
  <c r="AY14"/>
  <c r="AI14"/>
  <c r="S14"/>
  <c r="AW14"/>
  <c r="AT14"/>
  <c r="N14"/>
  <c r="AZ14"/>
  <c r="D14"/>
  <c r="BC14"/>
  <c r="W14"/>
  <c r="BI14"/>
  <c r="Q14"/>
  <c r="AX14"/>
  <c r="AH14"/>
  <c r="R14"/>
  <c r="BD14"/>
  <c r="AN14"/>
  <c r="X14"/>
  <c r="H14"/>
  <c r="BE14"/>
  <c r="M14"/>
  <c r="BG14"/>
  <c r="AQ14"/>
  <c r="AA14"/>
  <c r="K14"/>
  <c r="T14"/>
  <c r="AS14"/>
  <c r="AI26" i="15"/>
  <c r="Z26"/>
  <c r="F37" i="16"/>
  <c r="V37"/>
  <c r="AL37"/>
  <c r="BB37"/>
  <c r="BJ37"/>
  <c r="AT37"/>
  <c r="AD37"/>
  <c r="N37"/>
  <c r="AW37"/>
  <c r="AC37"/>
  <c r="Q37"/>
  <c r="BF37"/>
  <c r="Z37"/>
  <c r="BG37"/>
  <c r="AQ37"/>
  <c r="AA37"/>
  <c r="K37"/>
  <c r="AV37"/>
  <c r="AF37"/>
  <c r="P37"/>
  <c r="Y37"/>
  <c r="BE37"/>
  <c r="AO37"/>
  <c r="AP37"/>
  <c r="AI37"/>
  <c r="X37"/>
  <c r="BI37"/>
  <c r="M37"/>
  <c r="AS37"/>
  <c r="AG37"/>
  <c r="AH37"/>
  <c r="BK37"/>
  <c r="AU37"/>
  <c r="AE37"/>
  <c r="O37"/>
  <c r="AZ37"/>
  <c r="AJ37"/>
  <c r="T37"/>
  <c r="D37"/>
  <c r="E37"/>
  <c r="J37"/>
  <c r="S37"/>
  <c r="AN37"/>
  <c r="AK37"/>
  <c r="U37"/>
  <c r="BA37"/>
  <c r="I37"/>
  <c r="AX37"/>
  <c r="R37"/>
  <c r="BC37"/>
  <c r="AM37"/>
  <c r="W37"/>
  <c r="G37"/>
  <c r="BH37"/>
  <c r="AR37"/>
  <c r="AB37"/>
  <c r="L37"/>
  <c r="AY37"/>
  <c r="BD37"/>
  <c r="H37"/>
  <c r="O26" i="15"/>
  <c r="H18" i="16"/>
  <c r="P18"/>
  <c r="X18"/>
  <c r="AF18"/>
  <c r="AN18"/>
  <c r="AV18"/>
  <c r="BD18"/>
  <c r="L18"/>
  <c r="AR18"/>
  <c r="D18"/>
  <c r="AJ18"/>
  <c r="AB18"/>
  <c r="BH18"/>
  <c r="T18"/>
  <c r="AZ18"/>
  <c r="AM18"/>
  <c r="S18"/>
  <c r="BG18"/>
  <c r="K18"/>
  <c r="BE18"/>
  <c r="AO18"/>
  <c r="Q18"/>
  <c r="BB18"/>
  <c r="AL18"/>
  <c r="V18"/>
  <c r="F18"/>
  <c r="U18"/>
  <c r="BK18"/>
  <c r="AQ18"/>
  <c r="AD18"/>
  <c r="AY18"/>
  <c r="AE18"/>
  <c r="W18"/>
  <c r="BI18"/>
  <c r="AS18"/>
  <c r="Y18"/>
  <c r="BF18"/>
  <c r="AP18"/>
  <c r="Z18"/>
  <c r="J18"/>
  <c r="AC18"/>
  <c r="C18"/>
  <c r="O18"/>
  <c r="AI18"/>
  <c r="AG18"/>
  <c r="AT18"/>
  <c r="AA18"/>
  <c r="BC18"/>
  <c r="G18"/>
  <c r="AU18"/>
  <c r="BA18"/>
  <c r="AK18"/>
  <c r="I18"/>
  <c r="AX18"/>
  <c r="AH18"/>
  <c r="R18"/>
  <c r="M18"/>
  <c r="AW18"/>
  <c r="BJ18"/>
  <c r="N18"/>
  <c r="E18"/>
  <c r="N26" i="15"/>
  <c r="I8" i="16"/>
  <c r="Y8"/>
  <c r="AO8"/>
  <c r="BE8"/>
  <c r="AG8"/>
  <c r="AW8"/>
  <c r="V8"/>
  <c r="AR8"/>
  <c r="Q8"/>
  <c r="BH8"/>
  <c r="BI8"/>
  <c r="AC8"/>
  <c r="AV8"/>
  <c r="X8"/>
  <c r="D8"/>
  <c r="BF8"/>
  <c r="AH8"/>
  <c r="N8"/>
  <c r="BG8"/>
  <c r="AQ8"/>
  <c r="AA8"/>
  <c r="K8"/>
  <c r="M8"/>
  <c r="BB8"/>
  <c r="BD8"/>
  <c r="P8"/>
  <c r="AT8"/>
  <c r="AI8"/>
  <c r="AK8"/>
  <c r="E8"/>
  <c r="AL8"/>
  <c r="AZ8"/>
  <c r="AF8"/>
  <c r="H8"/>
  <c r="BJ8"/>
  <c r="AP8"/>
  <c r="R8"/>
  <c r="BK8"/>
  <c r="AU8"/>
  <c r="AE8"/>
  <c r="O8"/>
  <c r="AS8"/>
  <c r="S8"/>
  <c r="L8"/>
  <c r="BA8"/>
  <c r="U8"/>
  <c r="AB8"/>
  <c r="AN8"/>
  <c r="T8"/>
  <c r="AX8"/>
  <c r="AD8"/>
  <c r="J8"/>
  <c r="BC8"/>
  <c r="AM8"/>
  <c r="W8"/>
  <c r="G8"/>
  <c r="F8"/>
  <c r="AJ8"/>
  <c r="Z8"/>
  <c r="AY8"/>
  <c r="Q11"/>
  <c r="AG11"/>
  <c r="AW11"/>
  <c r="M11"/>
  <c r="AC11"/>
  <c r="AS11"/>
  <c r="BI11"/>
  <c r="I11"/>
  <c r="Y11"/>
  <c r="AO11"/>
  <c r="BE11"/>
  <c r="E11"/>
  <c r="U11"/>
  <c r="AK11"/>
  <c r="BA11"/>
  <c r="BG11"/>
  <c r="AQ11"/>
  <c r="AA11"/>
  <c r="K11"/>
  <c r="BH11"/>
  <c r="AR11"/>
  <c r="AB11"/>
  <c r="L11"/>
  <c r="AX11"/>
  <c r="AH11"/>
  <c r="R11"/>
  <c r="AI11"/>
  <c r="AJ11"/>
  <c r="BF11"/>
  <c r="J11"/>
  <c r="BK11"/>
  <c r="AU11"/>
  <c r="AE11"/>
  <c r="O11"/>
  <c r="AV11"/>
  <c r="AF11"/>
  <c r="P11"/>
  <c r="BB11"/>
  <c r="AL11"/>
  <c r="V11"/>
  <c r="F11"/>
  <c r="AY11"/>
  <c r="T11"/>
  <c r="Z11"/>
  <c r="C11"/>
  <c r="BC11"/>
  <c r="AM11"/>
  <c r="W11"/>
  <c r="G11"/>
  <c r="BD11"/>
  <c r="AN11"/>
  <c r="X11"/>
  <c r="H11"/>
  <c r="BJ11"/>
  <c r="AT11"/>
  <c r="AD11"/>
  <c r="N11"/>
  <c r="S11"/>
  <c r="AZ11"/>
  <c r="D11"/>
  <c r="AP11"/>
  <c r="M7" i="2"/>
  <c r="B7" i="12"/>
  <c r="B11"/>
  <c r="B13"/>
  <c r="B7" i="13"/>
  <c r="B9" i="12"/>
  <c r="B10"/>
  <c r="AY7" i="16"/>
  <c r="B33" i="12"/>
  <c r="AG7" i="16"/>
  <c r="V7"/>
  <c r="BB7"/>
  <c r="B14" i="12"/>
  <c r="P26" i="15"/>
  <c r="BF26"/>
  <c r="H20" i="16"/>
  <c r="P20"/>
  <c r="X20"/>
  <c r="AF20"/>
  <c r="AN20"/>
  <c r="AV20"/>
  <c r="BD20"/>
  <c r="T20"/>
  <c r="AZ20"/>
  <c r="L20"/>
  <c r="AR20"/>
  <c r="D20"/>
  <c r="AJ20"/>
  <c r="AB20"/>
  <c r="BH20"/>
  <c r="BK20"/>
  <c r="O20"/>
  <c r="AQ20"/>
  <c r="AI20"/>
  <c r="AW20"/>
  <c r="AG20"/>
  <c r="Q20"/>
  <c r="BJ20"/>
  <c r="AT20"/>
  <c r="AD20"/>
  <c r="N20"/>
  <c r="C20"/>
  <c r="AM20"/>
  <c r="S20"/>
  <c r="BG20"/>
  <c r="Y20"/>
  <c r="V20"/>
  <c r="AA20"/>
  <c r="BC20"/>
  <c r="G20"/>
  <c r="AU20"/>
  <c r="BA20"/>
  <c r="AK20"/>
  <c r="U20"/>
  <c r="E20"/>
  <c r="AX20"/>
  <c r="AH20"/>
  <c r="R20"/>
  <c r="K20"/>
  <c r="AO20"/>
  <c r="I20"/>
  <c r="BB20"/>
  <c r="F20"/>
  <c r="AY20"/>
  <c r="AE20"/>
  <c r="W20"/>
  <c r="BI20"/>
  <c r="AS20"/>
  <c r="AC20"/>
  <c r="M20"/>
  <c r="BF20"/>
  <c r="AP20"/>
  <c r="Z20"/>
  <c r="J20"/>
  <c r="BE20"/>
  <c r="AL20"/>
  <c r="H26" i="15"/>
  <c r="AP26"/>
  <c r="R40" i="16"/>
  <c r="AH40"/>
  <c r="AX40"/>
  <c r="J40"/>
  <c r="BF40"/>
  <c r="AP40"/>
  <c r="Z40"/>
  <c r="BI40"/>
  <c r="M40"/>
  <c r="AO40"/>
  <c r="AC40"/>
  <c r="AL40"/>
  <c r="F40"/>
  <c r="BC40"/>
  <c r="AM40"/>
  <c r="W40"/>
  <c r="G40"/>
  <c r="BH40"/>
  <c r="AR40"/>
  <c r="AB40"/>
  <c r="L40"/>
  <c r="AK40"/>
  <c r="AE40"/>
  <c r="AJ40"/>
  <c r="Y40"/>
  <c r="BA40"/>
  <c r="E40"/>
  <c r="AS40"/>
  <c r="AT40"/>
  <c r="N40"/>
  <c r="BG40"/>
  <c r="AQ40"/>
  <c r="AA40"/>
  <c r="K40"/>
  <c r="AV40"/>
  <c r="AF40"/>
  <c r="P40"/>
  <c r="Q40"/>
  <c r="I40"/>
  <c r="BB40"/>
  <c r="AU40"/>
  <c r="AZ40"/>
  <c r="D40"/>
  <c r="AW40"/>
  <c r="AG40"/>
  <c r="U40"/>
  <c r="BJ40"/>
  <c r="AD40"/>
  <c r="AY40"/>
  <c r="AI40"/>
  <c r="S40"/>
  <c r="BD40"/>
  <c r="AN40"/>
  <c r="X40"/>
  <c r="H40"/>
  <c r="BE40"/>
  <c r="V40"/>
  <c r="BK40"/>
  <c r="O40"/>
  <c r="T40"/>
  <c r="AE26" i="15"/>
  <c r="AZ26"/>
  <c r="AY26"/>
  <c r="R26"/>
  <c r="J38" i="16"/>
  <c r="Z38"/>
  <c r="AP38"/>
  <c r="BF38"/>
  <c r="AX38"/>
  <c r="AH38"/>
  <c r="R38"/>
  <c r="AK38"/>
  <c r="U38"/>
  <c r="BE38"/>
  <c r="E38"/>
  <c r="BJ38"/>
  <c r="AD38"/>
  <c r="BK38"/>
  <c r="AU38"/>
  <c r="AE38"/>
  <c r="O38"/>
  <c r="AZ38"/>
  <c r="AJ38"/>
  <c r="T38"/>
  <c r="D38"/>
  <c r="BI38"/>
  <c r="BC38"/>
  <c r="G38"/>
  <c r="BH38"/>
  <c r="L38"/>
  <c r="AW38"/>
  <c r="AC38"/>
  <c r="Q38"/>
  <c r="AL38"/>
  <c r="F38"/>
  <c r="AY38"/>
  <c r="AI38"/>
  <c r="S38"/>
  <c r="BD38"/>
  <c r="AN38"/>
  <c r="X38"/>
  <c r="H38"/>
  <c r="M38"/>
  <c r="AT38"/>
  <c r="W38"/>
  <c r="AB38"/>
  <c r="Y38"/>
  <c r="BA38"/>
  <c r="I38"/>
  <c r="AO38"/>
  <c r="BB38"/>
  <c r="V38"/>
  <c r="BG38"/>
  <c r="AQ38"/>
  <c r="AA38"/>
  <c r="K38"/>
  <c r="AV38"/>
  <c r="AF38"/>
  <c r="P38"/>
  <c r="AS38"/>
  <c r="AG38"/>
  <c r="N38"/>
  <c r="AM38"/>
  <c r="AR38"/>
  <c r="BF31"/>
  <c r="AF31"/>
  <c r="AB31"/>
  <c r="AZ31"/>
  <c r="D31"/>
  <c r="AL31"/>
  <c r="R31"/>
  <c r="BE31"/>
  <c r="AO31"/>
  <c r="Y31"/>
  <c r="I31"/>
  <c r="BC31"/>
  <c r="AM31"/>
  <c r="W31"/>
  <c r="G31"/>
  <c r="H31"/>
  <c r="BB31"/>
  <c r="AX31"/>
  <c r="F31"/>
  <c r="Q31"/>
  <c r="AE31"/>
  <c r="AR31"/>
  <c r="AJ31"/>
  <c r="L31"/>
  <c r="J31"/>
  <c r="AT31"/>
  <c r="V31"/>
  <c r="BI31"/>
  <c r="AS31"/>
  <c r="AC31"/>
  <c r="M31"/>
  <c r="BG31"/>
  <c r="AQ31"/>
  <c r="AA31"/>
  <c r="K31"/>
  <c r="BD31"/>
  <c r="AV31"/>
  <c r="X31"/>
  <c r="AG31"/>
  <c r="BK31"/>
  <c r="O31"/>
  <c r="T31"/>
  <c r="BH31"/>
  <c r="P31"/>
  <c r="AN31"/>
  <c r="AP31"/>
  <c r="BJ31"/>
  <c r="AH31"/>
  <c r="N31"/>
  <c r="BA31"/>
  <c r="AK31"/>
  <c r="U31"/>
  <c r="E31"/>
  <c r="AY31"/>
  <c r="AI31"/>
  <c r="S31"/>
  <c r="Z31"/>
  <c r="AD31"/>
  <c r="AW31"/>
  <c r="AU31"/>
  <c r="K26" i="15"/>
  <c r="AV26"/>
  <c r="H22" i="16"/>
  <c r="P22"/>
  <c r="X22"/>
  <c r="AF22"/>
  <c r="AN22"/>
  <c r="AV22"/>
  <c r="BD22"/>
  <c r="AB22"/>
  <c r="BH22"/>
  <c r="T22"/>
  <c r="AZ22"/>
  <c r="L22"/>
  <c r="AR22"/>
  <c r="D22"/>
  <c r="AJ22"/>
  <c r="AM22"/>
  <c r="AS22"/>
  <c r="S22"/>
  <c r="BG22"/>
  <c r="K22"/>
  <c r="AG22"/>
  <c r="M22"/>
  <c r="BB22"/>
  <c r="AL22"/>
  <c r="V22"/>
  <c r="F22"/>
  <c r="BE22"/>
  <c r="AQ22"/>
  <c r="E22"/>
  <c r="AT22"/>
  <c r="AY22"/>
  <c r="AW22"/>
  <c r="AE22"/>
  <c r="W22"/>
  <c r="AO22"/>
  <c r="Q22"/>
  <c r="BF22"/>
  <c r="AP22"/>
  <c r="Z22"/>
  <c r="J22"/>
  <c r="BK22"/>
  <c r="AC22"/>
  <c r="AI22"/>
  <c r="U22"/>
  <c r="AD22"/>
  <c r="AA22"/>
  <c r="AK22"/>
  <c r="BC22"/>
  <c r="G22"/>
  <c r="AU22"/>
  <c r="BI22"/>
  <c r="Y22"/>
  <c r="I22"/>
  <c r="AX22"/>
  <c r="AH22"/>
  <c r="R22"/>
  <c r="O22"/>
  <c r="BA22"/>
  <c r="BJ22"/>
  <c r="N22"/>
  <c r="C22"/>
  <c r="M9"/>
  <c r="AC9"/>
  <c r="AS9"/>
  <c r="AK9"/>
  <c r="BE9"/>
  <c r="BA9"/>
  <c r="E9"/>
  <c r="Z9"/>
  <c r="AV9"/>
  <c r="U9"/>
  <c r="BI9"/>
  <c r="AG9"/>
  <c r="AF9"/>
  <c r="AZ9"/>
  <c r="AB9"/>
  <c r="H9"/>
  <c r="BF9"/>
  <c r="AL9"/>
  <c r="R9"/>
  <c r="AU9"/>
  <c r="AE9"/>
  <c r="O9"/>
  <c r="Q9"/>
  <c r="BH9"/>
  <c r="AX9"/>
  <c r="W9"/>
  <c r="P9"/>
  <c r="AO9"/>
  <c r="I9"/>
  <c r="C9"/>
  <c r="BC9"/>
  <c r="BD9"/>
  <c r="AJ9"/>
  <c r="L9"/>
  <c r="BJ9"/>
  <c r="AT9"/>
  <c r="V9"/>
  <c r="AY9"/>
  <c r="AI9"/>
  <c r="S9"/>
  <c r="AW9"/>
  <c r="BG9"/>
  <c r="T9"/>
  <c r="F9"/>
  <c r="G9"/>
  <c r="Y9"/>
  <c r="AP9"/>
  <c r="BK9"/>
  <c r="J9"/>
  <c r="AR9"/>
  <c r="X9"/>
  <c r="D9"/>
  <c r="BB9"/>
  <c r="AH9"/>
  <c r="N9"/>
  <c r="AQ9"/>
  <c r="AA9"/>
  <c r="K9"/>
  <c r="AN9"/>
  <c r="AD9"/>
  <c r="AM9"/>
  <c r="S7"/>
  <c r="AV7"/>
  <c r="AH26" i="15"/>
  <c r="W7" i="16"/>
  <c r="BC7"/>
  <c r="D7"/>
  <c r="AJ7"/>
  <c r="J7" i="13"/>
  <c r="I7"/>
  <c r="H8" i="12"/>
  <c r="H7" i="13"/>
  <c r="G13" i="12"/>
  <c r="G7" i="13"/>
  <c r="F7"/>
  <c r="G8" i="12"/>
  <c r="E10"/>
  <c r="E13"/>
  <c r="E7"/>
  <c r="E7" i="13"/>
  <c r="D40"/>
  <c r="C40"/>
  <c r="N39"/>
  <c r="N36"/>
  <c r="N21"/>
  <c r="N17"/>
  <c r="N19"/>
  <c r="N23"/>
  <c r="N18"/>
  <c r="N10"/>
  <c r="N8"/>
  <c r="N32"/>
  <c r="N29"/>
  <c r="X26" i="15"/>
  <c r="B7"/>
  <c r="C7" i="16" s="1"/>
  <c r="I46" i="12"/>
  <c r="J8"/>
  <c r="K46"/>
  <c r="K17"/>
  <c r="K8"/>
  <c r="O8" s="1"/>
  <c r="I43"/>
  <c r="I17"/>
  <c r="J36"/>
  <c r="K43"/>
  <c r="AR43" i="1"/>
  <c r="AR26"/>
  <c r="B40" i="2"/>
  <c r="B35" s="1"/>
  <c r="M35" s="1"/>
  <c r="B35" i="1"/>
  <c r="B44" s="1"/>
  <c r="H12" i="12"/>
  <c r="H9"/>
  <c r="H13"/>
  <c r="H14"/>
  <c r="H11"/>
  <c r="J32"/>
  <c r="J31"/>
  <c r="J33"/>
  <c r="H43"/>
  <c r="B12" i="13"/>
  <c r="B22"/>
  <c r="B35" i="8"/>
  <c r="B44" s="1"/>
  <c r="B46" i="9"/>
  <c r="B35"/>
  <c r="B44" s="1"/>
  <c r="B14" i="13"/>
  <c r="I24" i="12"/>
  <c r="I22"/>
  <c r="I21"/>
  <c r="J38"/>
  <c r="J37"/>
  <c r="J40"/>
  <c r="J39"/>
  <c r="B24" i="1"/>
  <c r="AJ16"/>
  <c r="BH43"/>
  <c r="BH26"/>
  <c r="J16" i="12"/>
  <c r="K16"/>
  <c r="K21"/>
  <c r="K24"/>
  <c r="K22"/>
  <c r="H31"/>
  <c r="H32"/>
  <c r="H33"/>
  <c r="K7"/>
  <c r="K9"/>
  <c r="K14"/>
  <c r="O14" s="1"/>
  <c r="K12"/>
  <c r="AJ16" i="3"/>
  <c r="B24"/>
  <c r="J43" i="12"/>
  <c r="H18"/>
  <c r="H22"/>
  <c r="H21"/>
  <c r="H20"/>
  <c r="H24"/>
  <c r="H19"/>
  <c r="H23"/>
  <c r="J7"/>
  <c r="J9"/>
  <c r="J12"/>
  <c r="J14"/>
  <c r="AU26" i="3"/>
  <c r="O33" i="12"/>
  <c r="AS46" i="15"/>
  <c r="F26" i="12"/>
  <c r="J26" i="15"/>
  <c r="BG26"/>
  <c r="AU26"/>
  <c r="AA26"/>
  <c r="C30" i="16"/>
  <c r="C40"/>
  <c r="L26" i="15"/>
  <c r="C38" i="16"/>
  <c r="C31"/>
  <c r="C37"/>
  <c r="AL26" i="15"/>
  <c r="AM26"/>
  <c r="BH26"/>
  <c r="F39" i="12"/>
  <c r="F35"/>
  <c r="F37"/>
  <c r="H35"/>
  <c r="F44"/>
  <c r="F46"/>
  <c r="F43"/>
  <c r="G22"/>
  <c r="G20"/>
  <c r="G18"/>
  <c r="G16"/>
  <c r="G23"/>
  <c r="G19"/>
  <c r="G21"/>
  <c r="G17"/>
  <c r="H29"/>
  <c r="B32" i="15"/>
  <c r="B33"/>
  <c r="BD16"/>
  <c r="B39"/>
  <c r="BK46"/>
  <c r="AO46"/>
  <c r="AL46"/>
  <c r="L46"/>
  <c r="H46"/>
  <c r="D46"/>
  <c r="BA46"/>
  <c r="BI46"/>
  <c r="BF46"/>
  <c r="AF46"/>
  <c r="C8" i="16"/>
  <c r="G24" i="12"/>
  <c r="BB46" i="15"/>
  <c r="O46"/>
  <c r="G7" i="12"/>
  <c r="G10"/>
  <c r="G11"/>
  <c r="G12"/>
  <c r="G9"/>
  <c r="G32"/>
  <c r="G30"/>
  <c r="G31"/>
  <c r="G33"/>
  <c r="G29"/>
  <c r="E11"/>
  <c r="E12"/>
  <c r="E9"/>
  <c r="E24"/>
  <c r="E23"/>
  <c r="E22"/>
  <c r="E21"/>
  <c r="E19"/>
  <c r="E17"/>
  <c r="E16"/>
  <c r="H16"/>
  <c r="G39"/>
  <c r="G37"/>
  <c r="G35"/>
  <c r="B30"/>
  <c r="B29"/>
  <c r="O29" s="1"/>
  <c r="B32"/>
  <c r="B31"/>
  <c r="F29"/>
  <c r="F30"/>
  <c r="F32"/>
  <c r="BD26" i="9"/>
  <c r="BD43"/>
  <c r="AM46" i="15"/>
  <c r="AH46"/>
  <c r="AD46"/>
  <c r="AZ46"/>
  <c r="C36" i="16"/>
  <c r="AT46" i="15"/>
  <c r="AQ46"/>
  <c r="AG46"/>
  <c r="AB46"/>
  <c r="X46"/>
  <c r="S46"/>
  <c r="AW46"/>
  <c r="AN46"/>
  <c r="Z46"/>
  <c r="AN26"/>
  <c r="U46"/>
  <c r="Q46"/>
  <c r="N46"/>
  <c r="J46"/>
  <c r="F46"/>
  <c r="F36" i="12"/>
  <c r="F38"/>
  <c r="G38"/>
  <c r="E14"/>
  <c r="G14"/>
  <c r="AA26" i="8"/>
  <c r="BD33" i="16" l="1"/>
  <c r="H33"/>
  <c r="AV33"/>
  <c r="D33"/>
  <c r="X33"/>
  <c r="AH33"/>
  <c r="AT33"/>
  <c r="N33"/>
  <c r="Z33"/>
  <c r="AW33"/>
  <c r="AG33"/>
  <c r="Q33"/>
  <c r="BK33"/>
  <c r="AU33"/>
  <c r="AE33"/>
  <c r="O33"/>
  <c r="BJ33"/>
  <c r="BF33"/>
  <c r="Y33"/>
  <c r="BC33"/>
  <c r="G33"/>
  <c r="T33"/>
  <c r="BH33"/>
  <c r="P33"/>
  <c r="AN33"/>
  <c r="AX33"/>
  <c r="BB33"/>
  <c r="V33"/>
  <c r="AP33"/>
  <c r="BA33"/>
  <c r="AK33"/>
  <c r="U33"/>
  <c r="E33"/>
  <c r="AY33"/>
  <c r="AI33"/>
  <c r="S33"/>
  <c r="AF33"/>
  <c r="AB33"/>
  <c r="AZ33"/>
  <c r="AD33"/>
  <c r="BE33"/>
  <c r="AO33"/>
  <c r="I33"/>
  <c r="AM33"/>
  <c r="AR33"/>
  <c r="AJ33"/>
  <c r="L33"/>
  <c r="R33"/>
  <c r="AL33"/>
  <c r="F33"/>
  <c r="J33"/>
  <c r="BI33"/>
  <c r="AS33"/>
  <c r="AC33"/>
  <c r="M33"/>
  <c r="BG33"/>
  <c r="AQ33"/>
  <c r="AA33"/>
  <c r="K33"/>
  <c r="W33"/>
  <c r="N7" i="13"/>
  <c r="BH7" i="16"/>
  <c r="AB7"/>
  <c r="AU7"/>
  <c r="O7"/>
  <c r="X7"/>
  <c r="AT7"/>
  <c r="N7"/>
  <c r="BE7"/>
  <c r="Y7"/>
  <c r="AN7"/>
  <c r="AI7"/>
  <c r="B14"/>
  <c r="AX7"/>
  <c r="R7"/>
  <c r="M7"/>
  <c r="BA7"/>
  <c r="AC7"/>
  <c r="N39"/>
  <c r="AD39"/>
  <c r="AT39"/>
  <c r="BJ39"/>
  <c r="F39"/>
  <c r="BB39"/>
  <c r="AL39"/>
  <c r="V39"/>
  <c r="Y39"/>
  <c r="BE39"/>
  <c r="E39"/>
  <c r="AO39"/>
  <c r="AH39"/>
  <c r="AY39"/>
  <c r="AI39"/>
  <c r="S39"/>
  <c r="BD39"/>
  <c r="AN39"/>
  <c r="X39"/>
  <c r="H39"/>
  <c r="U39"/>
  <c r="AQ39"/>
  <c r="AV39"/>
  <c r="AK39"/>
  <c r="Q39"/>
  <c r="BA39"/>
  <c r="I39"/>
  <c r="AP39"/>
  <c r="J39"/>
  <c r="BC39"/>
  <c r="AM39"/>
  <c r="W39"/>
  <c r="G39"/>
  <c r="BH39"/>
  <c r="AR39"/>
  <c r="AB39"/>
  <c r="L39"/>
  <c r="AW39"/>
  <c r="AC39"/>
  <c r="AX39"/>
  <c r="BG39"/>
  <c r="K39"/>
  <c r="P39"/>
  <c r="BI39"/>
  <c r="M39"/>
  <c r="AS39"/>
  <c r="AG39"/>
  <c r="BF39"/>
  <c r="Z39"/>
  <c r="BK39"/>
  <c r="AU39"/>
  <c r="AE39"/>
  <c r="O39"/>
  <c r="AZ39"/>
  <c r="AJ39"/>
  <c r="T39"/>
  <c r="D39"/>
  <c r="R39"/>
  <c r="AA39"/>
  <c r="AF39"/>
  <c r="AR7"/>
  <c r="L7"/>
  <c r="BK7"/>
  <c r="AE7"/>
  <c r="AQ7"/>
  <c r="BJ7"/>
  <c r="AD7"/>
  <c r="AO7"/>
  <c r="I7"/>
  <c r="AH7"/>
  <c r="AK7"/>
  <c r="AF7"/>
  <c r="AA7"/>
  <c r="AS7"/>
  <c r="E7"/>
  <c r="B7" s="1"/>
  <c r="BJ32"/>
  <c r="T32"/>
  <c r="P32"/>
  <c r="AJ32"/>
  <c r="N32"/>
  <c r="AP32"/>
  <c r="Z32"/>
  <c r="F32"/>
  <c r="BI32"/>
  <c r="AS32"/>
  <c r="AC32"/>
  <c r="M32"/>
  <c r="BG32"/>
  <c r="AQ32"/>
  <c r="AA32"/>
  <c r="K32"/>
  <c r="AR32"/>
  <c r="AN32"/>
  <c r="BH32"/>
  <c r="AT32"/>
  <c r="AK32"/>
  <c r="E32"/>
  <c r="S32"/>
  <c r="AF32"/>
  <c r="AB32"/>
  <c r="AV32"/>
  <c r="D32"/>
  <c r="AD32"/>
  <c r="AX32"/>
  <c r="AH32"/>
  <c r="J32"/>
  <c r="AW32"/>
  <c r="AG32"/>
  <c r="Q32"/>
  <c r="BK32"/>
  <c r="AU32"/>
  <c r="AE32"/>
  <c r="O32"/>
  <c r="R32"/>
  <c r="U32"/>
  <c r="AY32"/>
  <c r="BD32"/>
  <c r="H32"/>
  <c r="AZ32"/>
  <c r="X32"/>
  <c r="AL32"/>
  <c r="V32"/>
  <c r="BE32"/>
  <c r="AO32"/>
  <c r="Y32"/>
  <c r="I32"/>
  <c r="BC32"/>
  <c r="AM32"/>
  <c r="W32"/>
  <c r="G32"/>
  <c r="L32"/>
  <c r="BF32"/>
  <c r="BB32"/>
  <c r="BA32"/>
  <c r="AI32"/>
  <c r="AZ7"/>
  <c r="T7"/>
  <c r="AM7"/>
  <c r="G7"/>
  <c r="AL7"/>
  <c r="F7"/>
  <c r="AW7"/>
  <c r="Q7"/>
  <c r="P7"/>
  <c r="K7"/>
  <c r="AP7"/>
  <c r="J7"/>
  <c r="BI7"/>
  <c r="BD7"/>
  <c r="BG7"/>
  <c r="D39" i="13"/>
  <c r="N22"/>
  <c r="N14"/>
  <c r="N12"/>
  <c r="O32" i="12"/>
  <c r="AJ43" i="3"/>
  <c r="AJ46" s="1"/>
  <c r="AJ26"/>
  <c r="O11" i="12"/>
  <c r="O9"/>
  <c r="K26"/>
  <c r="O7"/>
  <c r="BH46" i="15"/>
  <c r="BH46" i="1"/>
  <c r="AJ16" i="15"/>
  <c r="C11" i="12"/>
  <c r="C10"/>
  <c r="C9"/>
  <c r="C8"/>
  <c r="C7"/>
  <c r="C13"/>
  <c r="G44"/>
  <c r="G43"/>
  <c r="G46"/>
  <c r="J46"/>
  <c r="J44"/>
  <c r="B16" i="3"/>
  <c r="O13" i="12"/>
  <c r="AJ43" i="1"/>
  <c r="AJ26"/>
  <c r="B24" i="2"/>
  <c r="B16" s="1"/>
  <c r="B16" i="1"/>
  <c r="D44" i="12"/>
  <c r="D43"/>
  <c r="B46" i="8"/>
  <c r="M40" i="2"/>
  <c r="B40" i="13"/>
  <c r="AR46" i="1"/>
  <c r="AR46" i="15"/>
  <c r="O10" i="12"/>
  <c r="C12"/>
  <c r="E40"/>
  <c r="AJ24" i="16"/>
  <c r="O31" i="12"/>
  <c r="O12"/>
  <c r="O30"/>
  <c r="C14"/>
  <c r="H44"/>
  <c r="B44" i="13"/>
  <c r="J26" i="12"/>
  <c r="H26"/>
  <c r="H46"/>
  <c r="B11" i="16"/>
  <c r="B22"/>
  <c r="B13"/>
  <c r="B9"/>
  <c r="B18"/>
  <c r="B37"/>
  <c r="B12"/>
  <c r="B40"/>
  <c r="B30"/>
  <c r="B38"/>
  <c r="B21"/>
  <c r="B31"/>
  <c r="B10"/>
  <c r="B19"/>
  <c r="G26" i="12"/>
  <c r="B8" i="16"/>
  <c r="B20"/>
  <c r="AA46" i="15"/>
  <c r="C39" i="16"/>
  <c r="BD26" i="15"/>
  <c r="B29"/>
  <c r="B36" i="16"/>
  <c r="E26" i="12"/>
  <c r="B44" i="15"/>
  <c r="B23" i="16"/>
  <c r="BD46" i="9"/>
  <c r="B35" i="15"/>
  <c r="C33" i="16"/>
  <c r="C32"/>
  <c r="AU46" i="15"/>
  <c r="M16" i="2" l="1"/>
  <c r="B26"/>
  <c r="M26" s="1"/>
  <c r="J44" i="16"/>
  <c r="Z44"/>
  <c r="AP44"/>
  <c r="BF44"/>
  <c r="AX44"/>
  <c r="AH44"/>
  <c r="R44"/>
  <c r="BG44"/>
  <c r="AQ44"/>
  <c r="BJ44"/>
  <c r="AD44"/>
  <c r="AW44"/>
  <c r="AG44"/>
  <c r="Q44"/>
  <c r="AE44"/>
  <c r="O44"/>
  <c r="AV44"/>
  <c r="AF44"/>
  <c r="P44"/>
  <c r="AY44"/>
  <c r="AT44"/>
  <c r="AO44"/>
  <c r="W44"/>
  <c r="BD44"/>
  <c r="H44"/>
  <c r="BK44"/>
  <c r="AU44"/>
  <c r="AL44"/>
  <c r="F44"/>
  <c r="BA44"/>
  <c r="AK44"/>
  <c r="U44"/>
  <c r="E44"/>
  <c r="AI44"/>
  <c r="S44"/>
  <c r="AZ44"/>
  <c r="AJ44"/>
  <c r="T44"/>
  <c r="D44"/>
  <c r="BE44"/>
  <c r="I44"/>
  <c r="G44"/>
  <c r="AN44"/>
  <c r="BC44"/>
  <c r="BB44"/>
  <c r="V44"/>
  <c r="BI44"/>
  <c r="AS44"/>
  <c r="AC44"/>
  <c r="M44"/>
  <c r="AA44"/>
  <c r="K44"/>
  <c r="BH44"/>
  <c r="AR44"/>
  <c r="AB44"/>
  <c r="L44"/>
  <c r="N44"/>
  <c r="Y44"/>
  <c r="AM44"/>
  <c r="X44"/>
  <c r="S35"/>
  <c r="AY35"/>
  <c r="AD35"/>
  <c r="Y35"/>
  <c r="AR35"/>
  <c r="G35"/>
  <c r="AM35"/>
  <c r="Z35"/>
  <c r="BF35"/>
  <c r="I35"/>
  <c r="D35"/>
  <c r="BI35"/>
  <c r="AC35"/>
  <c r="H35"/>
  <c r="AN35"/>
  <c r="AP35"/>
  <c r="M35"/>
  <c r="AO35"/>
  <c r="AZ35"/>
  <c r="K35"/>
  <c r="AQ35"/>
  <c r="V35"/>
  <c r="BB35"/>
  <c r="L35"/>
  <c r="BK35"/>
  <c r="AE35"/>
  <c r="R35"/>
  <c r="AX35"/>
  <c r="U35"/>
  <c r="BA35"/>
  <c r="AF35"/>
  <c r="Q35"/>
  <c r="AJ35"/>
  <c r="AT35"/>
  <c r="W35"/>
  <c r="J35"/>
  <c r="BD35"/>
  <c r="T35"/>
  <c r="BJ35"/>
  <c r="AA35"/>
  <c r="BG35"/>
  <c r="F35"/>
  <c r="AL35"/>
  <c r="BE35"/>
  <c r="BH35"/>
  <c r="O35"/>
  <c r="AU35"/>
  <c r="AH35"/>
  <c r="AG35"/>
  <c r="AB35"/>
  <c r="E35"/>
  <c r="AK35"/>
  <c r="P35"/>
  <c r="AV35"/>
  <c r="AI35"/>
  <c r="N35"/>
  <c r="BC35"/>
  <c r="AW35"/>
  <c r="AS35"/>
  <c r="X35"/>
  <c r="I29"/>
  <c r="AB29"/>
  <c r="AA29"/>
  <c r="BG29"/>
  <c r="F29"/>
  <c r="AL29"/>
  <c r="O29"/>
  <c r="AU29"/>
  <c r="AH29"/>
  <c r="AO29"/>
  <c r="BH29"/>
  <c r="E29"/>
  <c r="AK29"/>
  <c r="P29"/>
  <c r="AV29"/>
  <c r="AE29"/>
  <c r="L29"/>
  <c r="AF29"/>
  <c r="S29"/>
  <c r="AY29"/>
  <c r="AD29"/>
  <c r="BJ29"/>
  <c r="AW29"/>
  <c r="AZ29"/>
  <c r="G29"/>
  <c r="AM29"/>
  <c r="Z29"/>
  <c r="BF29"/>
  <c r="Q29"/>
  <c r="AJ29"/>
  <c r="AC29"/>
  <c r="BI29"/>
  <c r="H29"/>
  <c r="AN29"/>
  <c r="K29"/>
  <c r="BB29"/>
  <c r="Y29"/>
  <c r="T29"/>
  <c r="BK29"/>
  <c r="AX29"/>
  <c r="U29"/>
  <c r="AG29"/>
  <c r="AR29"/>
  <c r="AI29"/>
  <c r="N29"/>
  <c r="AT29"/>
  <c r="W29"/>
  <c r="BC29"/>
  <c r="J29"/>
  <c r="AP29"/>
  <c r="BE29"/>
  <c r="M29"/>
  <c r="AS29"/>
  <c r="X29"/>
  <c r="BD29"/>
  <c r="D29"/>
  <c r="AQ29"/>
  <c r="V29"/>
  <c r="R29"/>
  <c r="BA29"/>
  <c r="D38" i="13"/>
  <c r="M38" i="2"/>
  <c r="M39" i="13"/>
  <c r="L39"/>
  <c r="M40"/>
  <c r="N40"/>
  <c r="L40"/>
  <c r="N44"/>
  <c r="M44"/>
  <c r="L44"/>
  <c r="AJ26" i="15"/>
  <c r="B16"/>
  <c r="B38" i="12"/>
  <c r="B36"/>
  <c r="B37"/>
  <c r="B39"/>
  <c r="B35"/>
  <c r="B40"/>
  <c r="B35" i="13"/>
  <c r="AJ46" i="1"/>
  <c r="B24" i="13"/>
  <c r="C24" i="12"/>
  <c r="E36"/>
  <c r="E39"/>
  <c r="E35"/>
  <c r="E38"/>
  <c r="E37"/>
  <c r="E44"/>
  <c r="D46"/>
  <c r="B43" i="1"/>
  <c r="B26"/>
  <c r="B43" i="3"/>
  <c r="B26"/>
  <c r="P24" i="16"/>
  <c r="Q24"/>
  <c r="J24"/>
  <c r="K24"/>
  <c r="T24"/>
  <c r="AS24"/>
  <c r="BD24"/>
  <c r="BF24"/>
  <c r="M24"/>
  <c r="R24"/>
  <c r="X24"/>
  <c r="BI24"/>
  <c r="AN24"/>
  <c r="D24"/>
  <c r="AD24"/>
  <c r="I24"/>
  <c r="W24"/>
  <c r="L24"/>
  <c r="AE24"/>
  <c r="BC24"/>
  <c r="AX24"/>
  <c r="AV24"/>
  <c r="H24"/>
  <c r="AC24"/>
  <c r="Y24"/>
  <c r="BJ24"/>
  <c r="F24"/>
  <c r="AG24"/>
  <c r="BG24"/>
  <c r="AY24"/>
  <c r="AL24"/>
  <c r="AM24"/>
  <c r="BK24"/>
  <c r="U24"/>
  <c r="AK24"/>
  <c r="AW24"/>
  <c r="AF24"/>
  <c r="AH24"/>
  <c r="E24"/>
  <c r="BH24"/>
  <c r="AQ24"/>
  <c r="AR24"/>
  <c r="V24"/>
  <c r="O24"/>
  <c r="S24"/>
  <c r="AO24"/>
  <c r="AP24"/>
  <c r="AZ24"/>
  <c r="BE24"/>
  <c r="N24"/>
  <c r="AI24"/>
  <c r="BB24"/>
  <c r="AB24"/>
  <c r="BA24"/>
  <c r="G24"/>
  <c r="AA24"/>
  <c r="Z24"/>
  <c r="AT24"/>
  <c r="AU24"/>
  <c r="C35"/>
  <c r="BD46" i="15"/>
  <c r="C16" i="16"/>
  <c r="B32"/>
  <c r="B33"/>
  <c r="B39"/>
  <c r="C44"/>
  <c r="C29"/>
  <c r="B17"/>
  <c r="B26" i="15" l="1"/>
  <c r="AS16" i="16"/>
  <c r="BA16"/>
  <c r="Q16"/>
  <c r="AG16"/>
  <c r="E16"/>
  <c r="B16" s="1"/>
  <c r="B26" s="1"/>
  <c r="BB16"/>
  <c r="I16"/>
  <c r="AX16"/>
  <c r="F16"/>
  <c r="AO16"/>
  <c r="AW16"/>
  <c r="AC16"/>
  <c r="BI16"/>
  <c r="Y16"/>
  <c r="AN16"/>
  <c r="AD16"/>
  <c r="U16"/>
  <c r="M16"/>
  <c r="V16"/>
  <c r="AT16"/>
  <c r="AF16"/>
  <c r="W16"/>
  <c r="T16"/>
  <c r="AQ16"/>
  <c r="J16"/>
  <c r="AK16"/>
  <c r="AI16"/>
  <c r="O16"/>
  <c r="BH16"/>
  <c r="BC16"/>
  <c r="BF16"/>
  <c r="BK16"/>
  <c r="AM16"/>
  <c r="AU16"/>
  <c r="AA16"/>
  <c r="AR16"/>
  <c r="N16"/>
  <c r="BG16"/>
  <c r="BE16"/>
  <c r="H16"/>
  <c r="AE16"/>
  <c r="AY16"/>
  <c r="K16"/>
  <c r="X16"/>
  <c r="BJ16"/>
  <c r="D16"/>
  <c r="S16"/>
  <c r="G16"/>
  <c r="Z16"/>
  <c r="AL16"/>
  <c r="AB16"/>
  <c r="AH16"/>
  <c r="L16"/>
  <c r="AP16"/>
  <c r="AZ16"/>
  <c r="R16"/>
  <c r="AV16"/>
  <c r="P16"/>
  <c r="BD16"/>
  <c r="AJ16"/>
  <c r="AJ26"/>
  <c r="C37" i="13"/>
  <c r="D37"/>
  <c r="M37" i="2"/>
  <c r="L38" i="13"/>
  <c r="M38"/>
  <c r="N24"/>
  <c r="N35"/>
  <c r="B46" i="3"/>
  <c r="B43" i="2"/>
  <c r="B46" i="1"/>
  <c r="E43" i="12"/>
  <c r="E46"/>
  <c r="C18"/>
  <c r="C21"/>
  <c r="C19"/>
  <c r="C22"/>
  <c r="C17"/>
  <c r="B16" i="13"/>
  <c r="C23" i="12"/>
  <c r="C20"/>
  <c r="C16"/>
  <c r="C26" s="1"/>
  <c r="O35"/>
  <c r="O39"/>
  <c r="O36"/>
  <c r="AJ46" i="15"/>
  <c r="B16" i="12"/>
  <c r="B19"/>
  <c r="B22"/>
  <c r="B20"/>
  <c r="B17"/>
  <c r="B18"/>
  <c r="B23"/>
  <c r="B21"/>
  <c r="O40"/>
  <c r="O37"/>
  <c r="O38"/>
  <c r="B24" i="16"/>
  <c r="B24" i="12"/>
  <c r="B35" i="16"/>
  <c r="B29"/>
  <c r="B44"/>
  <c r="Y26" l="1"/>
  <c r="AG26"/>
  <c r="Q26"/>
  <c r="V26"/>
  <c r="G26"/>
  <c r="BE26"/>
  <c r="AD26"/>
  <c r="BB26"/>
  <c r="AW26"/>
  <c r="F26"/>
  <c r="AK26"/>
  <c r="U26"/>
  <c r="AO26"/>
  <c r="AX26"/>
  <c r="I26"/>
  <c r="M26"/>
  <c r="BK26"/>
  <c r="AT26"/>
  <c r="BI26"/>
  <c r="BC26"/>
  <c r="AA26"/>
  <c r="N26"/>
  <c r="L26"/>
  <c r="K26"/>
  <c r="W26"/>
  <c r="R26"/>
  <c r="AC26"/>
  <c r="D26"/>
  <c r="AR26"/>
  <c r="BH26"/>
  <c r="O26"/>
  <c r="AQ26"/>
  <c r="AP26"/>
  <c r="AN26"/>
  <c r="AL26"/>
  <c r="P26"/>
  <c r="BJ26"/>
  <c r="AM26"/>
  <c r="AS26"/>
  <c r="J26"/>
  <c r="AI26"/>
  <c r="T26"/>
  <c r="AV26"/>
  <c r="BA26"/>
  <c r="H26"/>
  <c r="X26"/>
  <c r="AE26"/>
  <c r="E26"/>
  <c r="AU26"/>
  <c r="AH26"/>
  <c r="S26"/>
  <c r="AY26"/>
  <c r="BF26"/>
  <c r="AF26"/>
  <c r="BG26"/>
  <c r="AZ26"/>
  <c r="AB26"/>
  <c r="Z26"/>
  <c r="C26"/>
  <c r="BD26"/>
  <c r="B46" i="15"/>
  <c r="C46" i="16" s="1"/>
  <c r="B46" i="2"/>
  <c r="M46" s="1"/>
  <c r="M43"/>
  <c r="B42"/>
  <c r="B43" i="13"/>
  <c r="L37"/>
  <c r="M37"/>
  <c r="D36"/>
  <c r="C36"/>
  <c r="D36" i="12"/>
  <c r="N16" i="13"/>
  <c r="O24" i="12"/>
  <c r="O23"/>
  <c r="O17"/>
  <c r="O22"/>
  <c r="O16"/>
  <c r="B26"/>
  <c r="C43" i="16"/>
  <c r="B43" i="12"/>
  <c r="O21"/>
  <c r="O18"/>
  <c r="O20"/>
  <c r="O19"/>
  <c r="B26" i="13"/>
  <c r="C46"/>
  <c r="AJ46" i="16" l="1"/>
  <c r="N43" i="13"/>
  <c r="M43"/>
  <c r="L43"/>
  <c r="V46" i="16"/>
  <c r="T46"/>
  <c r="Y46"/>
  <c r="K46"/>
  <c r="AI46"/>
  <c r="AY46"/>
  <c r="BJ46"/>
  <c r="M46"/>
  <c r="AP46"/>
  <c r="BG46"/>
  <c r="BC46"/>
  <c r="AK46"/>
  <c r="I46"/>
  <c r="AE46"/>
  <c r="AC46"/>
  <c r="W46"/>
  <c r="P46"/>
  <c r="AV46"/>
  <c r="G46"/>
  <c r="R46"/>
  <c r="BE46"/>
  <c r="AX46"/>
  <c r="E46"/>
  <c r="S46"/>
  <c r="AF46"/>
  <c r="U46"/>
  <c r="Q46"/>
  <c r="BI46"/>
  <c r="N46"/>
  <c r="AH46"/>
  <c r="BK46"/>
  <c r="AG46"/>
  <c r="J46"/>
  <c r="AO46"/>
  <c r="BF46"/>
  <c r="BA46"/>
  <c r="O46"/>
  <c r="AM46"/>
  <c r="AL46"/>
  <c r="AT46"/>
  <c r="H46"/>
  <c r="AD46"/>
  <c r="AS46"/>
  <c r="AB46"/>
  <c r="AW46"/>
  <c r="F46"/>
  <c r="AQ46"/>
  <c r="D46"/>
  <c r="AZ46"/>
  <c r="AN46"/>
  <c r="L46"/>
  <c r="Z46"/>
  <c r="BB46"/>
  <c r="X46"/>
  <c r="AU46"/>
  <c r="AR46"/>
  <c r="AA46"/>
  <c r="BH46"/>
  <c r="BD46"/>
  <c r="M36" i="12"/>
  <c r="N36"/>
  <c r="M36" i="13"/>
  <c r="L36"/>
  <c r="C35"/>
  <c r="D35"/>
  <c r="D40" i="12"/>
  <c r="J35"/>
  <c r="D37"/>
  <c r="D39"/>
  <c r="D38"/>
  <c r="D35"/>
  <c r="N26" i="13"/>
  <c r="C43" i="12"/>
  <c r="M43" s="1"/>
  <c r="B46" i="13"/>
  <c r="C46" i="12"/>
  <c r="C44"/>
  <c r="B46"/>
  <c r="B44"/>
  <c r="B43" i="16"/>
  <c r="N43" i="12"/>
  <c r="O43"/>
  <c r="B46" i="16"/>
  <c r="N35" i="12" l="1"/>
  <c r="N39"/>
  <c r="M39"/>
  <c r="L35" i="13"/>
  <c r="M35"/>
  <c r="N38" i="12"/>
  <c r="M38"/>
  <c r="N37"/>
  <c r="M37"/>
  <c r="N40"/>
  <c r="M40"/>
  <c r="D33" i="13"/>
  <c r="C33"/>
  <c r="M33" i="2"/>
  <c r="N46" i="13"/>
  <c r="L46"/>
  <c r="M46"/>
  <c r="N44" i="12"/>
  <c r="M44"/>
  <c r="O44"/>
  <c r="N46"/>
  <c r="O46"/>
  <c r="M33" i="13" l="1"/>
  <c r="L33"/>
  <c r="C32"/>
  <c r="D32"/>
  <c r="M32" i="2"/>
  <c r="D31" i="13" l="1"/>
  <c r="L32"/>
  <c r="M32"/>
  <c r="M31" l="1"/>
  <c r="L31"/>
  <c r="C30"/>
  <c r="D30"/>
  <c r="M30" i="2"/>
  <c r="D30" i="12"/>
  <c r="N30" l="1"/>
  <c r="M30"/>
  <c r="D29" i="13"/>
  <c r="C29"/>
  <c r="J29" i="12"/>
  <c r="D29"/>
  <c r="N29" s="1"/>
  <c r="D33"/>
  <c r="D32"/>
  <c r="D31"/>
  <c r="M30" i="13"/>
  <c r="L30"/>
  <c r="M32" i="12" l="1"/>
  <c r="N32"/>
  <c r="L29" i="13"/>
  <c r="M29"/>
  <c r="M31" i="12"/>
  <c r="N31"/>
  <c r="M33"/>
  <c r="N33"/>
  <c r="D24" i="13" l="1"/>
  <c r="C24"/>
  <c r="M24" i="2"/>
  <c r="C23" i="13" l="1"/>
  <c r="D23"/>
  <c r="M23" i="2"/>
  <c r="M24" i="13"/>
  <c r="L24"/>
  <c r="M23" l="1"/>
  <c r="L23"/>
  <c r="D22"/>
  <c r="C22"/>
  <c r="M22" i="2"/>
  <c r="C21" i="13" l="1"/>
  <c r="D21"/>
  <c r="L22"/>
  <c r="M22"/>
  <c r="L21" l="1"/>
  <c r="M21"/>
  <c r="D20"/>
  <c r="C20"/>
  <c r="M20" i="2"/>
  <c r="C19" i="13" l="1"/>
  <c r="D19"/>
  <c r="M19" i="2"/>
  <c r="L20" i="13"/>
  <c r="M20"/>
  <c r="M19" l="1"/>
  <c r="L19"/>
  <c r="D18"/>
  <c r="C18"/>
  <c r="M18" i="2"/>
  <c r="C17" i="13" l="1"/>
  <c r="D17"/>
  <c r="M17" i="2"/>
  <c r="D17" i="12"/>
  <c r="M18" i="13"/>
  <c r="L18"/>
  <c r="N17" i="12" l="1"/>
  <c r="M17"/>
  <c r="L17" i="13"/>
  <c r="M17"/>
  <c r="D16"/>
  <c r="C16"/>
  <c r="D16" i="12"/>
  <c r="N16" s="1"/>
  <c r="D24"/>
  <c r="D23"/>
  <c r="D22"/>
  <c r="D21"/>
  <c r="D20"/>
  <c r="D19"/>
  <c r="D18"/>
  <c r="M23" l="1"/>
  <c r="N23"/>
  <c r="N19"/>
  <c r="M19"/>
  <c r="M21"/>
  <c r="N21"/>
  <c r="M16" i="13"/>
  <c r="L16"/>
  <c r="C14"/>
  <c r="D14"/>
  <c r="M14" i="2"/>
  <c r="M18" i="12"/>
  <c r="N18"/>
  <c r="M20"/>
  <c r="N20"/>
  <c r="N22"/>
  <c r="M22"/>
  <c r="M24"/>
  <c r="N24"/>
  <c r="D13" i="13" l="1"/>
  <c r="C13"/>
  <c r="M13" i="2"/>
  <c r="M14" i="13"/>
  <c r="L14"/>
  <c r="M13" l="1"/>
  <c r="L13"/>
  <c r="C12"/>
  <c r="D12"/>
  <c r="M12" i="2"/>
  <c r="D11" i="13" l="1"/>
  <c r="C11"/>
  <c r="M11" i="2"/>
  <c r="L12" i="13"/>
  <c r="M12"/>
  <c r="M11" l="1"/>
  <c r="L11"/>
  <c r="C10"/>
  <c r="D10"/>
  <c r="M10" i="2"/>
  <c r="D9" i="13" l="1"/>
  <c r="C9"/>
  <c r="M9" i="2"/>
  <c r="L10" i="13"/>
  <c r="M10"/>
  <c r="L9" l="1"/>
  <c r="M9"/>
  <c r="M8" i="2"/>
  <c r="C8" i="13"/>
  <c r="D8"/>
  <c r="D8" i="12" l="1"/>
  <c r="N8" s="1"/>
  <c r="D7" i="13"/>
  <c r="C7"/>
  <c r="D7" i="12"/>
  <c r="D14"/>
  <c r="D13"/>
  <c r="D12"/>
  <c r="D11"/>
  <c r="D10"/>
  <c r="D9"/>
  <c r="L8" i="13"/>
  <c r="M8"/>
  <c r="M8" i="12" l="1"/>
  <c r="D26" i="13"/>
  <c r="C26"/>
  <c r="N10" i="12"/>
  <c r="M10"/>
  <c r="N12"/>
  <c r="M12"/>
  <c r="N14"/>
  <c r="M14"/>
  <c r="D26"/>
  <c r="N7"/>
  <c r="M9"/>
  <c r="N9"/>
  <c r="M11"/>
  <c r="N11"/>
  <c r="N13"/>
  <c r="M13"/>
  <c r="L7" i="13"/>
  <c r="M7"/>
  <c r="M26" l="1"/>
  <c r="L26"/>
  <c r="BA16" i="28"/>
  <c r="BA26"/>
  <c r="BA26" i="30"/>
  <c r="BA16"/>
  <c r="BA16" i="29"/>
  <c r="BA26"/>
  <c r="BA26" i="5"/>
  <c r="BA16"/>
</calcChain>
</file>

<file path=xl/comments1.xml><?xml version="1.0" encoding="utf-8"?>
<comments xmlns="http://schemas.openxmlformats.org/spreadsheetml/2006/main">
  <authors>
    <author>ANubieZ</author>
  </authors>
  <commentList>
    <comment ref="A1" authorId="0">
      <text>
        <r>
          <rPr>
            <b/>
            <sz val="8"/>
            <color indexed="81"/>
            <rFont val="Tahoma"/>
            <family val="2"/>
          </rPr>
          <t>Source:  National Treasury</t>
        </r>
        <r>
          <rPr>
            <sz val="8"/>
            <color indexed="81"/>
            <rFont val="Tahoma"/>
            <family val="2"/>
          </rPr>
          <t xml:space="preserve">
Local Government - MFMA 
http://www.treasury.gov.za/legislation/mfma/media_releases/default.aspx
</t>
        </r>
      </text>
    </comment>
    <comment ref="L17" authorId="0">
      <text>
        <r>
          <rPr>
            <b/>
            <sz val="8"/>
            <color indexed="81"/>
            <rFont val="Tahoma"/>
            <family val="2"/>
          </rPr>
          <t>Sources:  MFMA National Treasury</t>
        </r>
        <r>
          <rPr>
            <sz val="8"/>
            <color indexed="81"/>
            <rFont val="Tahoma"/>
            <family val="2"/>
          </rPr>
          <t xml:space="preserve">
http://www.treasury.gov.za/legislation/mfma/media_releases/default.aspx</t>
        </r>
      </text>
    </comment>
  </commentList>
</comments>
</file>

<file path=xl/sharedStrings.xml><?xml version="1.0" encoding="utf-8"?>
<sst xmlns="http://schemas.openxmlformats.org/spreadsheetml/2006/main" count="2849" uniqueCount="316">
  <si>
    <t>R thousands</t>
  </si>
  <si>
    <t>Outcome</t>
  </si>
  <si>
    <t>Medium-term estimates</t>
  </si>
  <si>
    <t>Operating Revenue and Expenditure</t>
  </si>
  <si>
    <t>Operating Revenue</t>
  </si>
  <si>
    <t>Property rates</t>
  </si>
  <si>
    <t>Service charges</t>
  </si>
  <si>
    <t>Regional Service Levies</t>
  </si>
  <si>
    <t>Investment revenue</t>
  </si>
  <si>
    <t>Government grants</t>
  </si>
  <si>
    <t>Public contributions and donations</t>
  </si>
  <si>
    <t>Other own revenue</t>
  </si>
  <si>
    <t>Operating Expenditure</t>
  </si>
  <si>
    <t>Employee costs</t>
  </si>
  <si>
    <t>Remuneration of Councillors</t>
  </si>
  <si>
    <t>Repairs and maintenance</t>
  </si>
  <si>
    <t>Depreciation and amortisation</t>
  </si>
  <si>
    <t>Finance charges</t>
  </si>
  <si>
    <t>Materials and bulk purchases</t>
  </si>
  <si>
    <t>Grants and subsidies</t>
  </si>
  <si>
    <t>Other expenditure</t>
  </si>
  <si>
    <t>Surplus/(Deficit)</t>
  </si>
  <si>
    <t>Capital Revenue and Expenditure</t>
  </si>
  <si>
    <t>Source of Finance</t>
  </si>
  <si>
    <t>External Loans</t>
  </si>
  <si>
    <t>Public Contributions and Donations</t>
  </si>
  <si>
    <t>Other</t>
  </si>
  <si>
    <t>Capital Expenditure</t>
  </si>
  <si>
    <t>Water and Sanitation</t>
  </si>
  <si>
    <t>Electricity</t>
  </si>
  <si>
    <t>Housing</t>
  </si>
  <si>
    <t>Roads and storm water</t>
  </si>
  <si>
    <t>Capital and Operating Expenditure</t>
  </si>
  <si>
    <t>Total</t>
  </si>
  <si>
    <t>2007/08</t>
  </si>
  <si>
    <t>2008/09</t>
  </si>
  <si>
    <t>2009/10</t>
  </si>
  <si>
    <t>Notes:</t>
  </si>
  <si>
    <t>- The 2003/04 to 2005/06 numbers were obtained from the audited annual financial statements and, where applicable, the consolidated annual financial statements of the municipalities and municipal entities.</t>
  </si>
  <si>
    <t>- The 2006/07 numbers were obtained from two sources, namely (i) the audited annual financial statements of municipalities and (ii) the pre-audit in-year results submitted to Councils and National Treasury as part of the monitoring on budget</t>
  </si>
  <si>
    <t xml:space="preserve">   implementation where the annual financial statements have not been finalised.</t>
  </si>
  <si>
    <t>- The Medium Term Revenue and Expenditure Framework (MTREF) estimates are based on the budget and related documents of municipalities and their entities as approved by respective municipal Councils and municipal entities Boards.</t>
  </si>
  <si>
    <t>Source: National Treasury local government database</t>
  </si>
  <si>
    <t>SUMMARY – KWAZULU-NATAL, 2003/04</t>
  </si>
  <si>
    <t>KZN</t>
  </si>
  <si>
    <t xml:space="preserve">SUMMARY – KWAZULU-NATAL, 2004/05 </t>
  </si>
  <si>
    <t xml:space="preserve">SUMMARY – KWAZULU-NATAL, 2006/07 </t>
  </si>
  <si>
    <t xml:space="preserve">SUMMARY – KWAZULU-NATAL, 2007/08 </t>
  </si>
  <si>
    <t>SUMMARY – KWAZULU-NATAL, 2008/09</t>
  </si>
  <si>
    <t>SUMMARY – KWAZULU-NATAL, 2009/10</t>
  </si>
  <si>
    <t>eThekwini</t>
  </si>
  <si>
    <t>Vulamehlo</t>
  </si>
  <si>
    <t>Umdoni</t>
  </si>
  <si>
    <t>Umzumbe</t>
  </si>
  <si>
    <t>uMuziwabantu</t>
  </si>
  <si>
    <t>Ezigolweni</t>
  </si>
  <si>
    <t>Herbiscus Coast</t>
  </si>
  <si>
    <t>Ugu</t>
  </si>
  <si>
    <t>uMshwati</t>
  </si>
  <si>
    <t>uMngeni</t>
  </si>
  <si>
    <t>Mpofana</t>
  </si>
  <si>
    <t>Impendle</t>
  </si>
  <si>
    <t>Msunduzi</t>
  </si>
  <si>
    <t>Mkhambathini</t>
  </si>
  <si>
    <t>Richmond</t>
  </si>
  <si>
    <t>uMgungundlovu</t>
  </si>
  <si>
    <t>Emnambithi</t>
  </si>
  <si>
    <t>Indaka</t>
  </si>
  <si>
    <t>Umtshezi</t>
  </si>
  <si>
    <t>Okhahlamba</t>
  </si>
  <si>
    <t>Imbabazane</t>
  </si>
  <si>
    <t>Uthukela</t>
  </si>
  <si>
    <t>Endumeni</t>
  </si>
  <si>
    <t>Nquthu</t>
  </si>
  <si>
    <t>Msinga</t>
  </si>
  <si>
    <t>Umvoti</t>
  </si>
  <si>
    <t>Umzinyathi</t>
  </si>
  <si>
    <t>Newcastle</t>
  </si>
  <si>
    <t>Emadlangeni</t>
  </si>
  <si>
    <t>Dannhauser</t>
  </si>
  <si>
    <t xml:space="preserve">Amajuba </t>
  </si>
  <si>
    <t>Edumbe</t>
  </si>
  <si>
    <t>Uphongolo</t>
  </si>
  <si>
    <t>Abaqulusi</t>
  </si>
  <si>
    <t>Nongoma</t>
  </si>
  <si>
    <t>Ulundi</t>
  </si>
  <si>
    <t>Zululand</t>
  </si>
  <si>
    <t>Umhlabuyalingana</t>
  </si>
  <si>
    <t>Jozini</t>
  </si>
  <si>
    <t>Big five</t>
  </si>
  <si>
    <t>Hlabisa</t>
  </si>
  <si>
    <t>Mtubatuba</t>
  </si>
  <si>
    <t>Umkhanyakude</t>
  </si>
  <si>
    <t>Mbonambi</t>
  </si>
  <si>
    <t>uMhlathuze</t>
  </si>
  <si>
    <t>Ntambanana</t>
  </si>
  <si>
    <t>Umlalazi</t>
  </si>
  <si>
    <t>Mthonjaneni</t>
  </si>
  <si>
    <t>Nkandla</t>
  </si>
  <si>
    <t>Uthungulu</t>
  </si>
  <si>
    <t>Mandeni</t>
  </si>
  <si>
    <t>KwaDukuza</t>
  </si>
  <si>
    <t>Ndwedwe</t>
  </si>
  <si>
    <t>Maphumulo</t>
  </si>
  <si>
    <t>iLembe</t>
  </si>
  <si>
    <t>Ingwe</t>
  </si>
  <si>
    <t>KwaSani</t>
  </si>
  <si>
    <t>Greater Kokstad</t>
  </si>
  <si>
    <t>Ubuhlebezwe</t>
  </si>
  <si>
    <t>Umzimkhulu</t>
  </si>
  <si>
    <t>Sisonke</t>
  </si>
  <si>
    <t>Surplus/(Deficit) as a % of Revenue</t>
  </si>
  <si>
    <t>Average Structure</t>
  </si>
  <si>
    <t>Range</t>
  </si>
  <si>
    <t>Trend</t>
  </si>
  <si>
    <t>Average Growth</t>
  </si>
  <si>
    <t>Year-on-Year Growth Rate</t>
  </si>
  <si>
    <t xml:space="preserve">Each Catogory Item as a percentage of Catogory Total  </t>
  </si>
  <si>
    <t>Municipal as a % of Province</t>
  </si>
  <si>
    <t>Capital Finance</t>
  </si>
  <si>
    <t>Operating Revenue Rating</t>
  </si>
  <si>
    <t>Capital Finance Rating</t>
  </si>
  <si>
    <t>Operating Expenditure Rating</t>
  </si>
  <si>
    <t>Capital Expenditure Rating</t>
  </si>
  <si>
    <t>Correlation Matrix</t>
  </si>
  <si>
    <t>Municipal Ratings</t>
  </si>
  <si>
    <t>2003/04.</t>
  </si>
  <si>
    <t>2004/05.</t>
  </si>
  <si>
    <t>2005/06.</t>
  </si>
  <si>
    <t>2006/07</t>
  </si>
  <si>
    <t>Year-on-Year Growth Rate in Revenue and Expenditure</t>
  </si>
  <si>
    <t>Municipal Income and Expenditure as a % of Total Income and Expenditure</t>
  </si>
  <si>
    <t>Municipal Ratings based on Income and Expenditure</t>
  </si>
  <si>
    <t>Total Income and Expenditure per Catogory as a percentage of Total Income and Expenditure</t>
  </si>
  <si>
    <t>KWAZULU-NATAL METRO, DISTRICT AND LOCAL MUNICIPAL FINANCES</t>
  </si>
  <si>
    <t>Operating Expenditure (in R'000) for Financial Year End 2009, Period Selected: M1 to M12</t>
  </si>
  <si>
    <t>A</t>
  </si>
  <si>
    <t>KZN000</t>
  </si>
  <si>
    <t>B</t>
  </si>
  <si>
    <t>KZN211</t>
  </si>
  <si>
    <t>KZN212</t>
  </si>
  <si>
    <t>KZN213</t>
  </si>
  <si>
    <t>KZN214</t>
  </si>
  <si>
    <t>KZN215</t>
  </si>
  <si>
    <t>Ezingolweni</t>
  </si>
  <si>
    <t>KZN216</t>
  </si>
  <si>
    <t>Hibiscus Coast</t>
  </si>
  <si>
    <t>C</t>
  </si>
  <si>
    <t>DC21</t>
  </si>
  <si>
    <t>KZN221</t>
  </si>
  <si>
    <t>uMshwathi</t>
  </si>
  <si>
    <t>KZN222</t>
  </si>
  <si>
    <t>KZN223</t>
  </si>
  <si>
    <t>KZN224</t>
  </si>
  <si>
    <t>KZN225</t>
  </si>
  <si>
    <t>KZN226</t>
  </si>
  <si>
    <t>KZN227</t>
  </si>
  <si>
    <t>DC22</t>
  </si>
  <si>
    <t>KZN232</t>
  </si>
  <si>
    <t>Emnambithi/Ladysmith</t>
  </si>
  <si>
    <t>KZN233</t>
  </si>
  <si>
    <t>KZN234</t>
  </si>
  <si>
    <t>KZN235</t>
  </si>
  <si>
    <t>KZN236</t>
  </si>
  <si>
    <t>DC23</t>
  </si>
  <si>
    <t>KZN241</t>
  </si>
  <si>
    <t>KZN242</t>
  </si>
  <si>
    <t>KZN244</t>
  </si>
  <si>
    <t>KZN245</t>
  </si>
  <si>
    <t>DC24</t>
  </si>
  <si>
    <t>KZN252</t>
  </si>
  <si>
    <t>KZN253</t>
  </si>
  <si>
    <t>eMadlangeni</t>
  </si>
  <si>
    <t>KZN254</t>
  </si>
  <si>
    <t>DC25</t>
  </si>
  <si>
    <t>Amajuba</t>
  </si>
  <si>
    <t>KZN261</t>
  </si>
  <si>
    <t>eDumbe</t>
  </si>
  <si>
    <t>KZN262</t>
  </si>
  <si>
    <t>uPhongolo</t>
  </si>
  <si>
    <t>KZN263</t>
  </si>
  <si>
    <t>KZN265</t>
  </si>
  <si>
    <t>KZN266</t>
  </si>
  <si>
    <t>DC26</t>
  </si>
  <si>
    <t>KZN271</t>
  </si>
  <si>
    <t>KZN272</t>
  </si>
  <si>
    <t>KZN273</t>
  </si>
  <si>
    <t>The Big Five False Bay</t>
  </si>
  <si>
    <t>KZN274</t>
  </si>
  <si>
    <t>KZN275</t>
  </si>
  <si>
    <t>DC27</t>
  </si>
  <si>
    <t>KZN281</t>
  </si>
  <si>
    <t>KZN282</t>
  </si>
  <si>
    <t>KZN283</t>
  </si>
  <si>
    <t>KZN284</t>
  </si>
  <si>
    <t>KZN285</t>
  </si>
  <si>
    <t>KZN286</t>
  </si>
  <si>
    <t>DC28</t>
  </si>
  <si>
    <t>uThungulu</t>
  </si>
  <si>
    <t>KZN291</t>
  </si>
  <si>
    <t>KZN292</t>
  </si>
  <si>
    <t>KZN293</t>
  </si>
  <si>
    <t>KZN294</t>
  </si>
  <si>
    <t>DC29</t>
  </si>
  <si>
    <t>KZN431</t>
  </si>
  <si>
    <t>KZN432</t>
  </si>
  <si>
    <t>Kwa Sani</t>
  </si>
  <si>
    <t>KZN433</t>
  </si>
  <si>
    <t>KZN434</t>
  </si>
  <si>
    <t>KZN435</t>
  </si>
  <si>
    <t>DC43</t>
  </si>
  <si>
    <t>Original
Budget</t>
  </si>
  <si>
    <t>Adjusted
Budget</t>
  </si>
  <si>
    <t>July</t>
  </si>
  <si>
    <t>August</t>
  </si>
  <si>
    <t>September</t>
  </si>
  <si>
    <t>October</t>
  </si>
  <si>
    <t>November</t>
  </si>
  <si>
    <t>December</t>
  </si>
  <si>
    <t>January</t>
  </si>
  <si>
    <t>February</t>
  </si>
  <si>
    <t>March</t>
  </si>
  <si>
    <t>April</t>
  </si>
  <si>
    <t>May</t>
  </si>
  <si>
    <t>June</t>
  </si>
  <si>
    <t>OPEX</t>
  </si>
  <si>
    <t>TOTAL KZN</t>
  </si>
  <si>
    <t>TOTAL SA</t>
  </si>
  <si>
    <t>KZN as a % of SA</t>
  </si>
  <si>
    <t>KwaZulu-Natal</t>
  </si>
  <si>
    <t>Ugu Municipalities</t>
  </si>
  <si>
    <t>Ezinqolweni</t>
  </si>
  <si>
    <t>Ugu District Municipality</t>
  </si>
  <si>
    <t>uMgungundlovu Municipalities</t>
  </si>
  <si>
    <t>uMgungundlovu District Municipality</t>
  </si>
  <si>
    <t>Total:Uthukela Municipalities</t>
  </si>
  <si>
    <t>Uthukela District Municipality</t>
  </si>
  <si>
    <t>Umzinyathi Municipalities</t>
  </si>
  <si>
    <t>Umzinyathi District Municipality</t>
  </si>
  <si>
    <t>Amajuba Municipalities</t>
  </si>
  <si>
    <t>Amajuba District Municipality</t>
  </si>
  <si>
    <t>Zululand Municipalities</t>
  </si>
  <si>
    <t>Zululand District Municipality</t>
  </si>
  <si>
    <t>Umkhanyakude Municipalities</t>
  </si>
  <si>
    <t>Umkhanyakude District Municipality</t>
  </si>
  <si>
    <t>uThungulu Municipalities</t>
  </si>
  <si>
    <t>uThungulu District Municipality</t>
  </si>
  <si>
    <t>iLembe Municipalities</t>
  </si>
  <si>
    <t>iLembe District Municipality</t>
  </si>
  <si>
    <t>Sisonke Municipalities</t>
  </si>
  <si>
    <t>Sisonke District Municipality</t>
  </si>
  <si>
    <t>Total: KwaZulu-Natal Municipalities</t>
  </si>
  <si>
    <t>2009/10 Quarter 1: Results</t>
  </si>
  <si>
    <t>2008/09 Quarter 1: Results</t>
  </si>
  <si>
    <t>Own Revenue</t>
  </si>
  <si>
    <t>Property Rates</t>
  </si>
  <si>
    <t>Service Charges</t>
  </si>
  <si>
    <t>Grants 
Revenue</t>
  </si>
  <si>
    <t xml:space="preserve">Analysis of sources of revenue </t>
  </si>
  <si>
    <t>Conditional Grants</t>
  </si>
  <si>
    <t>Number</t>
  </si>
  <si>
    <t>Municipality</t>
  </si>
  <si>
    <t>Revised alliocation</t>
  </si>
  <si>
    <t>Actual Expenditure</t>
  </si>
  <si>
    <t>Unallocated</t>
  </si>
  <si>
    <t>Total: Ugu Municipalities</t>
  </si>
  <si>
    <t>Mooi Mpofana</t>
  </si>
  <si>
    <t>Total: uMgungundlovu Municipalities</t>
  </si>
  <si>
    <t>Total: Umzinyathi Municipalities</t>
  </si>
  <si>
    <t>Utrecht</t>
  </si>
  <si>
    <t>Total: Amajuba Municipalities</t>
  </si>
  <si>
    <t>Total: Zululand Municipalities</t>
  </si>
  <si>
    <t>Total: Umkhanyakude Municipalities</t>
  </si>
  <si>
    <t>Total: uThungulu Municipalities</t>
  </si>
  <si>
    <t>eNdondakusuka</t>
  </si>
  <si>
    <t>Total: iLembe Municipalities</t>
  </si>
  <si>
    <t>Total: Sisonke Municipalities</t>
  </si>
  <si>
    <t>TOTAL 2003/04</t>
  </si>
  <si>
    <t>TOTAL 2004/05</t>
  </si>
  <si>
    <t>TOTAL 2005/06</t>
  </si>
  <si>
    <t>TOTAL 2006/07</t>
  </si>
  <si>
    <t>TOTAL 2007/08</t>
  </si>
  <si>
    <t>TOTAL 2008/09</t>
  </si>
  <si>
    <t>TOTAL 2009/10</t>
  </si>
  <si>
    <t>TOTAL 2010/11</t>
  </si>
  <si>
    <t>2009/10 Quarter 3: Results</t>
  </si>
  <si>
    <t>2008/09 Quarter 3: Results</t>
  </si>
  <si>
    <t>Total: KZN Municipalities</t>
  </si>
  <si>
    <t>Operating Expenditure (in R'000) for Financial Year March 2010, Period Selected: M1 to M12</t>
  </si>
  <si>
    <t>OPEX 2009/10</t>
  </si>
  <si>
    <t>OPEX 2008/09</t>
  </si>
  <si>
    <t>Increase/Decrease 
2009/10 Quarter 1 to 3</t>
  </si>
  <si>
    <t>Increase/Decrease 
2009/10 Quarter 3 Annual</t>
  </si>
  <si>
    <t>Increase/Decrease 
2009/10: Quarter 1 Annual</t>
  </si>
  <si>
    <t>2003/04</t>
  </si>
  <si>
    <t>2004/05</t>
  </si>
  <si>
    <t>2005/06</t>
  </si>
  <si>
    <t>SUMMARY – KWAZULU-NATAL, 2005/06</t>
  </si>
  <si>
    <t>2010/11- Medium-Term Estimates</t>
  </si>
  <si>
    <t>2011/12- Medium-Term Estimates</t>
  </si>
  <si>
    <t>2012/13- Medium-Term Estimates</t>
  </si>
  <si>
    <t>ESTIMATES – KWAZULU-NATAL, 2011/12</t>
  </si>
  <si>
    <t>ESTIMATES – KWAZULU-NATAL, 2010/11</t>
  </si>
  <si>
    <t>ESTIMATES – KWAZULU-NATAL, 2012/13</t>
  </si>
  <si>
    <t xml:space="preserve"> </t>
  </si>
  <si>
    <t>2010/11</t>
  </si>
  <si>
    <t>2011/12</t>
  </si>
  <si>
    <t>2012/13</t>
  </si>
  <si>
    <t>SUMMARY – KWAZULU-NATAL, 2003/04 – 2012/13</t>
  </si>
  <si>
    <t>SUMMARY-KZN</t>
  </si>
  <si>
    <t>Medium-Term Estimates</t>
  </si>
  <si>
    <t>Revised allocation</t>
  </si>
  <si>
    <t>TOTAL 2011/12</t>
  </si>
  <si>
    <t>TOTAL 2012/13</t>
  </si>
  <si>
    <t>-</t>
  </si>
  <si>
    <t>Total Municipal Income and Expenditure - 2003 to 2013</t>
  </si>
</sst>
</file>

<file path=xl/styles.xml><?xml version="1.0" encoding="utf-8"?>
<styleSheet xmlns="http://schemas.openxmlformats.org/spreadsheetml/2006/main">
  <numFmts count="13">
    <numFmt numFmtId="41" formatCode="_ * #,##0_ ;_ * \-#,##0_ ;_ * &quot;-&quot;_ ;_ @_ "/>
    <numFmt numFmtId="44" formatCode="_ &quot;R&quot;\ * #,##0.00_ ;_ &quot;R&quot;\ * \-#,##0.00_ ;_ &quot;R&quot;\ * &quot;-&quot;??_ ;_ @_ "/>
    <numFmt numFmtId="43" formatCode="_ * #,##0.00_ ;_ * \-#,##0.00_ ;_ * &quot;-&quot;??_ ;_ @_ "/>
    <numFmt numFmtId="164" formatCode="_(* #,##0_);_(* \(#,##0\);_(* &quot;-&quot;_);_(@_)"/>
    <numFmt numFmtId="165" formatCode="_(* #,##0_);_(* \(#,##0\);_(* &quot;- &quot;?_);_(@_)"/>
    <numFmt numFmtId="166" formatCode="#,###;\-#,###;"/>
    <numFmt numFmtId="167" formatCode="0.00%;\(0.00%\);_(* &quot;- &quot;?_);_(@_)"/>
    <numFmt numFmtId="168" formatCode="_(* #,##0_);_(* \(#,##0\);_(* &quot;-&quot;??_);_(@_)"/>
    <numFmt numFmtId="169" formatCode="_(* #,##0_);_(* \(#,##0\);_(* &quot;-&quot;?_);_(@_)"/>
    <numFmt numFmtId="170" formatCode="#,##0.00_ ;\-#,##0.00\ "/>
    <numFmt numFmtId="171" formatCode="#,##0_ ;\-#,##0\ "/>
    <numFmt numFmtId="172" formatCode="_(* #,##0,_);_(* \(#,##0,\);_(* &quot;- &quot;?_);_(@_)"/>
    <numFmt numFmtId="173" formatCode="#,##0_ ;[Red]\-#,##0\ "/>
  </numFmts>
  <fonts count="45">
    <font>
      <sz val="10"/>
      <name val="Arial"/>
    </font>
    <font>
      <sz val="10"/>
      <name val="Arial"/>
      <family val="2"/>
    </font>
    <font>
      <b/>
      <sz val="12"/>
      <name val="Arial Narrow"/>
      <family val="2"/>
    </font>
    <font>
      <sz val="10"/>
      <name val="Arial Narrow"/>
      <family val="2"/>
    </font>
    <font>
      <b/>
      <sz val="10"/>
      <name val="Arial Narrow"/>
      <family val="2"/>
    </font>
    <font>
      <sz val="8"/>
      <name val="Arial"/>
      <family val="2"/>
    </font>
    <font>
      <i/>
      <u/>
      <sz val="10"/>
      <name val="Arial Narrow"/>
      <family val="2"/>
    </font>
    <font>
      <sz val="10"/>
      <color indexed="10"/>
      <name val="Arial Narrow"/>
      <family val="2"/>
    </font>
    <font>
      <i/>
      <sz val="10"/>
      <name val="Arial Narrow"/>
      <family val="2"/>
    </font>
    <font>
      <b/>
      <sz val="14"/>
      <name val="Arial Narrow"/>
      <family val="2"/>
    </font>
    <font>
      <sz val="12"/>
      <name val="Arial Narrow"/>
      <family val="2"/>
    </font>
    <font>
      <sz val="10"/>
      <name val="Arial"/>
      <family val="2"/>
    </font>
    <font>
      <sz val="12"/>
      <name val="Arial"/>
      <family val="2"/>
    </font>
    <font>
      <b/>
      <sz val="12"/>
      <name val="Arial"/>
      <family val="2"/>
    </font>
    <font>
      <u/>
      <sz val="10"/>
      <color indexed="12"/>
      <name val="Arial"/>
      <family val="2"/>
    </font>
    <font>
      <b/>
      <u/>
      <sz val="12"/>
      <color indexed="8"/>
      <name val="Arial"/>
      <family val="2"/>
    </font>
    <font>
      <b/>
      <sz val="12"/>
      <color indexed="8"/>
      <name val="Arial"/>
      <family val="2"/>
    </font>
    <font>
      <b/>
      <sz val="14"/>
      <name val="Arial"/>
      <family val="2"/>
    </font>
    <font>
      <b/>
      <sz val="12"/>
      <color indexed="8"/>
      <name val="Arial Narrow"/>
      <family val="2"/>
    </font>
    <font>
      <sz val="10"/>
      <color indexed="8"/>
      <name val="Arial Narrow"/>
      <family val="2"/>
    </font>
    <font>
      <b/>
      <sz val="10"/>
      <color indexed="8"/>
      <name val="Arial Narrow"/>
      <family val="2"/>
    </font>
    <font>
      <b/>
      <sz val="14"/>
      <color indexed="8"/>
      <name val="Arial Narrow"/>
      <family val="2"/>
    </font>
    <font>
      <sz val="14"/>
      <name val="Arial"/>
      <family val="2"/>
    </font>
    <font>
      <sz val="10"/>
      <name val="Arial"/>
      <family val="2"/>
    </font>
    <font>
      <sz val="11"/>
      <name val="Arial Narrow"/>
      <family val="2"/>
    </font>
    <font>
      <b/>
      <sz val="11"/>
      <name val="Arial Narrow"/>
      <family val="2"/>
    </font>
    <font>
      <sz val="10"/>
      <name val="Times New Roman"/>
      <family val="1"/>
    </font>
    <font>
      <b/>
      <sz val="16"/>
      <name val="Arial"/>
      <family val="2"/>
    </font>
    <font>
      <sz val="16"/>
      <name val="Arial"/>
      <family val="2"/>
    </font>
    <font>
      <b/>
      <i/>
      <sz val="10"/>
      <name val="Arial Narrow"/>
      <family val="2"/>
    </font>
    <font>
      <b/>
      <u/>
      <sz val="12"/>
      <color theme="1"/>
      <name val="Arial"/>
      <family val="2"/>
    </font>
    <font>
      <b/>
      <sz val="10"/>
      <color rgb="FF000000"/>
      <name val="Arial"/>
      <family val="2"/>
    </font>
    <font>
      <b/>
      <u/>
      <sz val="11"/>
      <color theme="3" tint="0.39997558519241921"/>
      <name val="Arial"/>
      <family val="2"/>
    </font>
    <font>
      <sz val="8"/>
      <color indexed="81"/>
      <name val="Tahoma"/>
      <family val="2"/>
    </font>
    <font>
      <b/>
      <sz val="8"/>
      <color indexed="81"/>
      <name val="Tahoma"/>
      <family val="2"/>
    </font>
    <font>
      <sz val="8"/>
      <color indexed="8"/>
      <name val="Arial"/>
      <family val="2"/>
    </font>
    <font>
      <b/>
      <u/>
      <sz val="11"/>
      <color theme="7" tint="-0.499984740745262"/>
      <name val="Arial"/>
      <family val="2"/>
    </font>
    <font>
      <sz val="10"/>
      <color theme="7" tint="-0.499984740745262"/>
      <name val="Arial"/>
      <family val="2"/>
    </font>
    <font>
      <b/>
      <sz val="14"/>
      <color theme="1"/>
      <name val="Arial Narrow"/>
      <family val="2"/>
    </font>
    <font>
      <sz val="12"/>
      <color rgb="FFFF0000"/>
      <name val="Arial Narrow"/>
      <family val="2"/>
    </font>
    <font>
      <sz val="12"/>
      <color theme="1"/>
      <name val="Arial Narrow"/>
      <family val="2"/>
    </font>
    <font>
      <sz val="10"/>
      <color theme="1"/>
      <name val="Arial"/>
      <family val="2"/>
    </font>
    <font>
      <sz val="10"/>
      <color rgb="FFFF0000"/>
      <name val="Arial Narrow"/>
      <family val="2"/>
    </font>
    <font>
      <sz val="10"/>
      <color theme="1"/>
      <name val="Arial Narrow"/>
      <family val="2"/>
    </font>
    <font>
      <b/>
      <sz val="10"/>
      <color theme="1"/>
      <name val="Arial Narrow"/>
      <family val="2"/>
    </font>
  </fonts>
  <fills count="23">
    <fill>
      <patternFill patternType="none"/>
    </fill>
    <fill>
      <patternFill patternType="gray125"/>
    </fill>
    <fill>
      <patternFill patternType="solid">
        <fgColor indexed="15"/>
        <bgColor indexed="64"/>
      </patternFill>
    </fill>
    <fill>
      <patternFill patternType="solid">
        <fgColor indexed="40"/>
        <bgColor indexed="64"/>
      </patternFill>
    </fill>
    <fill>
      <patternFill patternType="solid">
        <fgColor indexed="42"/>
        <bgColor indexed="64"/>
      </patternFill>
    </fill>
    <fill>
      <patternFill patternType="solid">
        <fgColor indexed="43"/>
        <bgColor indexed="64"/>
      </patternFill>
    </fill>
    <fill>
      <patternFill patternType="solid">
        <fgColor indexed="52"/>
        <bgColor indexed="64"/>
      </patternFill>
    </fill>
    <fill>
      <patternFill patternType="solid">
        <fgColor indexed="44"/>
        <bgColor indexed="64"/>
      </patternFill>
    </fill>
    <fill>
      <patternFill patternType="solid">
        <fgColor indexed="51"/>
        <bgColor indexed="64"/>
      </patternFill>
    </fill>
    <fill>
      <patternFill patternType="solid">
        <fgColor indexed="50"/>
        <bgColor indexed="64"/>
      </patternFill>
    </fill>
    <fill>
      <patternFill patternType="solid">
        <fgColor indexed="9"/>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theme="8" tint="0.39997558519241921"/>
        <bgColor indexed="64"/>
      </patternFill>
    </fill>
    <fill>
      <patternFill patternType="solid">
        <fgColor rgb="FF00B0F0"/>
        <bgColor indexed="64"/>
      </patternFill>
    </fill>
    <fill>
      <patternFill patternType="solid">
        <fgColor theme="2" tint="-0.499984740745262"/>
        <bgColor indexed="64"/>
      </patternFill>
    </fill>
    <fill>
      <patternFill patternType="solid">
        <fgColor theme="2" tint="-0.249977111117893"/>
        <bgColor indexed="64"/>
      </patternFill>
    </fill>
    <fill>
      <patternFill patternType="solid">
        <fgColor theme="3" tint="0.39997558519241921"/>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9" tint="0.59999389629810485"/>
        <bgColor indexed="64"/>
      </patternFill>
    </fill>
  </fills>
  <borders count="86">
    <border>
      <left/>
      <right/>
      <top/>
      <bottom/>
      <diagonal/>
    </border>
    <border>
      <left style="thin">
        <color indexed="64"/>
      </left>
      <right/>
      <top style="thin">
        <color indexed="64"/>
      </top>
      <bottom/>
      <diagonal/>
    </border>
    <border>
      <left style="thin">
        <color indexed="64"/>
      </left>
      <right/>
      <top/>
      <bottom style="hair">
        <color indexed="64"/>
      </bottom>
      <diagonal/>
    </border>
    <border>
      <left style="thin">
        <color indexed="64"/>
      </left>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hair">
        <color indexed="64"/>
      </left>
      <right style="thin">
        <color indexed="64"/>
      </right>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top/>
      <bottom/>
      <diagonal/>
    </border>
    <border>
      <left/>
      <right style="thin">
        <color indexed="64"/>
      </right>
      <top/>
      <bottom/>
      <diagonal/>
    </border>
    <border>
      <left/>
      <right/>
      <top style="thin">
        <color indexed="64"/>
      </top>
      <bottom style="hair">
        <color indexed="64"/>
      </bottom>
      <diagonal/>
    </border>
    <border>
      <left style="medium">
        <color indexed="64"/>
      </left>
      <right style="thin">
        <color indexed="64"/>
      </right>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medium">
        <color indexed="64"/>
      </top>
      <bottom/>
      <diagonal/>
    </border>
    <border>
      <left style="hair">
        <color indexed="64"/>
      </left>
      <right style="thin">
        <color indexed="64"/>
      </right>
      <top style="hair">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diagonal/>
    </border>
    <border>
      <left/>
      <right/>
      <top style="thin">
        <color indexed="64"/>
      </top>
      <bottom/>
      <diagonal/>
    </border>
    <border>
      <left/>
      <right style="hair">
        <color indexed="64"/>
      </right>
      <top style="thin">
        <color indexed="64"/>
      </top>
      <bottom/>
      <diagonal/>
    </border>
    <border>
      <left/>
      <right style="hair">
        <color indexed="64"/>
      </right>
      <top/>
      <bottom/>
      <diagonal/>
    </border>
    <border>
      <left style="hair">
        <color indexed="64"/>
      </left>
      <right/>
      <top/>
      <bottom style="medium">
        <color indexed="64"/>
      </bottom>
      <diagonal/>
    </border>
    <border>
      <left/>
      <right style="hair">
        <color indexed="64"/>
      </right>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style="hair">
        <color indexed="64"/>
      </bottom>
      <diagonal/>
    </border>
    <border>
      <left/>
      <right style="hair">
        <color indexed="64"/>
      </right>
      <top style="thin">
        <color indexed="64"/>
      </top>
      <bottom style="hair">
        <color indexed="64"/>
      </bottom>
      <diagonal/>
    </border>
    <border>
      <left/>
      <right style="thin">
        <color indexed="64"/>
      </right>
      <top/>
      <bottom style="hair">
        <color indexed="64"/>
      </bottom>
      <diagonal/>
    </border>
    <border>
      <left style="thin">
        <color indexed="64"/>
      </left>
      <right style="hair">
        <color indexed="64"/>
      </right>
      <top style="thin">
        <color indexed="64"/>
      </top>
      <bottom/>
      <diagonal/>
    </border>
    <border>
      <left style="hair">
        <color indexed="64"/>
      </left>
      <right style="thin">
        <color indexed="64"/>
      </right>
      <top/>
      <bottom style="medium">
        <color indexed="64"/>
      </bottom>
      <diagonal/>
    </border>
    <border>
      <left/>
      <right style="thin">
        <color indexed="64"/>
      </right>
      <top style="medium">
        <color indexed="64"/>
      </top>
      <bottom/>
      <diagonal/>
    </border>
    <border>
      <left style="thin">
        <color indexed="64"/>
      </left>
      <right style="hair">
        <color indexed="64"/>
      </right>
      <top/>
      <bottom style="thin">
        <color indexed="64"/>
      </bottom>
      <diagonal/>
    </border>
    <border>
      <left style="hair">
        <color indexed="64"/>
      </left>
      <right/>
      <top style="thin">
        <color indexed="64"/>
      </top>
      <bottom style="thin">
        <color indexed="64"/>
      </bottom>
      <diagonal/>
    </border>
  </borders>
  <cellStyleXfs count="56">
    <xf numFmtId="0" fontId="0" fillId="0" borderId="0"/>
    <xf numFmtId="44" fontId="11" fillId="0" borderId="0" applyFont="0" applyFill="0" applyBorder="0" applyAlignment="0" applyProtection="0"/>
    <xf numFmtId="0" fontId="14" fillId="0" borderId="0" applyNumberFormat="0" applyFill="0" applyBorder="0" applyAlignment="0" applyProtection="0">
      <alignment vertical="top"/>
      <protection locked="0"/>
    </xf>
    <xf numFmtId="0" fontId="1" fillId="0" borderId="0"/>
    <xf numFmtId="9" fontId="1" fillId="0" borderId="0" applyFont="0" applyFill="0" applyBorder="0" applyAlignment="0" applyProtection="0"/>
    <xf numFmtId="9" fontId="1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615">
    <xf numFmtId="0" fontId="0" fillId="0" borderId="0" xfId="0"/>
    <xf numFmtId="0" fontId="3" fillId="0" borderId="0" xfId="0" applyFont="1" applyFill="1" applyBorder="1" applyAlignment="1" applyProtection="1">
      <alignment horizontal="center"/>
    </xf>
    <xf numFmtId="0" fontId="3" fillId="0" borderId="0" xfId="0" applyFont="1" applyFill="1" applyBorder="1" applyProtection="1"/>
    <xf numFmtId="165" fontId="3" fillId="0" borderId="1" xfId="3" applyNumberFormat="1" applyFont="1" applyFill="1" applyBorder="1" applyProtection="1"/>
    <xf numFmtId="165" fontId="4" fillId="0" borderId="2" xfId="3" applyNumberFormat="1" applyFont="1" applyFill="1" applyBorder="1" applyAlignment="1" applyProtection="1">
      <alignment horizontal="left"/>
    </xf>
    <xf numFmtId="165" fontId="4" fillId="0" borderId="3" xfId="3" applyNumberFormat="1" applyFont="1" applyFill="1" applyBorder="1" applyAlignment="1" applyProtection="1">
      <alignment horizontal="left"/>
    </xf>
    <xf numFmtId="165" fontId="3" fillId="0" borderId="4" xfId="0" applyNumberFormat="1" applyFont="1" applyFill="1" applyBorder="1" applyAlignment="1" applyProtection="1">
      <alignment horizontal="center"/>
    </xf>
    <xf numFmtId="165" fontId="3" fillId="0" borderId="5" xfId="0" applyNumberFormat="1" applyFont="1" applyFill="1" applyBorder="1" applyAlignment="1" applyProtection="1">
      <alignment horizontal="center"/>
    </xf>
    <xf numFmtId="165" fontId="3" fillId="0" borderId="6" xfId="0" applyNumberFormat="1" applyFont="1" applyFill="1" applyBorder="1" applyAlignment="1" applyProtection="1">
      <alignment horizontal="center"/>
    </xf>
    <xf numFmtId="165" fontId="3" fillId="0" borderId="3" xfId="0" applyNumberFormat="1" applyFont="1" applyFill="1" applyBorder="1" applyAlignment="1" applyProtection="1">
      <alignment horizontal="left" indent="2"/>
    </xf>
    <xf numFmtId="165" fontId="3" fillId="0" borderId="3" xfId="3" applyNumberFormat="1" applyFont="1" applyFill="1" applyBorder="1" applyAlignment="1" applyProtection="1">
      <alignment horizontal="left" indent="2"/>
    </xf>
    <xf numFmtId="165" fontId="3" fillId="0" borderId="0" xfId="0" applyNumberFormat="1" applyFont="1" applyFill="1" applyBorder="1" applyProtection="1"/>
    <xf numFmtId="165" fontId="4" fillId="0" borderId="0" xfId="0" applyNumberFormat="1" applyFont="1" applyFill="1" applyBorder="1" applyAlignment="1" applyProtection="1">
      <alignment horizontal="left"/>
    </xf>
    <xf numFmtId="0" fontId="4" fillId="0" borderId="7" xfId="0" applyNumberFormat="1" applyFont="1" applyFill="1" applyBorder="1" applyAlignment="1" applyProtection="1">
      <alignment horizontal="left"/>
    </xf>
    <xf numFmtId="165" fontId="4" fillId="0" borderId="3" xfId="0" applyNumberFormat="1" applyFont="1" applyFill="1" applyBorder="1" applyProtection="1"/>
    <xf numFmtId="165" fontId="4" fillId="0" borderId="5" xfId="3" applyNumberFormat="1" applyFont="1" applyFill="1" applyBorder="1" applyProtection="1"/>
    <xf numFmtId="165" fontId="4" fillId="0" borderId="6" xfId="3" applyNumberFormat="1" applyFont="1" applyFill="1" applyBorder="1" applyProtection="1"/>
    <xf numFmtId="165" fontId="4" fillId="0" borderId="3" xfId="3" applyNumberFormat="1" applyFont="1" applyFill="1" applyBorder="1" applyAlignment="1" applyProtection="1">
      <alignment horizontal="left" indent="1"/>
    </xf>
    <xf numFmtId="165" fontId="4" fillId="0" borderId="8" xfId="0" applyNumberFormat="1" applyFont="1" applyFill="1" applyBorder="1" applyAlignment="1" applyProtection="1">
      <alignment vertical="center"/>
    </xf>
    <xf numFmtId="165" fontId="3" fillId="0" borderId="3" xfId="3" applyNumberFormat="1" applyFont="1" applyFill="1" applyBorder="1" applyAlignment="1" applyProtection="1">
      <alignment horizontal="left" indent="1"/>
    </xf>
    <xf numFmtId="165" fontId="6" fillId="0" borderId="0" xfId="0" applyNumberFormat="1" applyFont="1" applyFill="1" applyBorder="1" applyAlignment="1" applyProtection="1">
      <alignment horizontal="left"/>
    </xf>
    <xf numFmtId="165" fontId="7" fillId="0" borderId="0" xfId="0" applyNumberFormat="1" applyFont="1" applyFill="1" applyBorder="1" applyProtection="1"/>
    <xf numFmtId="0" fontId="7" fillId="0" borderId="0" xfId="0" applyFont="1" applyFill="1" applyBorder="1" applyProtection="1"/>
    <xf numFmtId="165" fontId="8" fillId="0" borderId="0" xfId="0" applyNumberFormat="1" applyFont="1" applyFill="1" applyBorder="1" applyAlignment="1" applyProtection="1">
      <alignment horizontal="left"/>
    </xf>
    <xf numFmtId="165" fontId="8" fillId="0" borderId="0" xfId="0" quotePrefix="1" applyNumberFormat="1" applyFont="1" applyFill="1" applyBorder="1" applyAlignment="1" applyProtection="1">
      <alignment horizontal="left"/>
    </xf>
    <xf numFmtId="43" fontId="3" fillId="0" borderId="0" xfId="0" applyNumberFormat="1" applyFont="1" applyFill="1" applyBorder="1" applyProtection="1"/>
    <xf numFmtId="43" fontId="3" fillId="0" borderId="0" xfId="0" applyNumberFormat="1" applyFont="1" applyFill="1" applyBorder="1" applyAlignment="1" applyProtection="1">
      <alignment horizontal="center"/>
    </xf>
    <xf numFmtId="0" fontId="7" fillId="0" borderId="0" xfId="0" applyFont="1" applyFill="1" applyBorder="1" applyAlignment="1" applyProtection="1">
      <alignment horizontal="center"/>
    </xf>
    <xf numFmtId="165" fontId="4" fillId="0" borderId="0" xfId="0" applyNumberFormat="1" applyFont="1" applyFill="1" applyBorder="1" applyAlignment="1" applyProtection="1">
      <alignment horizontal="center"/>
    </xf>
    <xf numFmtId="165" fontId="4" fillId="0" borderId="6" xfId="3" applyNumberFormat="1" applyFont="1" applyFill="1" applyBorder="1" applyAlignment="1" applyProtection="1">
      <alignment horizontal="center"/>
    </xf>
    <xf numFmtId="165" fontId="7" fillId="0" borderId="0" xfId="0" applyNumberFormat="1" applyFont="1" applyFill="1" applyBorder="1" applyAlignment="1" applyProtection="1">
      <alignment horizontal="center"/>
    </xf>
    <xf numFmtId="165" fontId="3" fillId="0" borderId="0" xfId="0" applyNumberFormat="1" applyFont="1" applyFill="1" applyBorder="1" applyAlignment="1" applyProtection="1">
      <alignment horizontal="center"/>
    </xf>
    <xf numFmtId="165" fontId="2" fillId="0" borderId="5" xfId="3" applyNumberFormat="1" applyFont="1" applyFill="1" applyBorder="1" applyAlignment="1" applyProtection="1">
      <alignment horizontal="center"/>
    </xf>
    <xf numFmtId="165" fontId="2" fillId="0" borderId="10" xfId="3" applyNumberFormat="1" applyFont="1" applyFill="1" applyBorder="1" applyAlignment="1" applyProtection="1">
      <alignment horizontal="center"/>
    </xf>
    <xf numFmtId="0" fontId="3" fillId="0" borderId="0" xfId="0" applyFont="1" applyFill="1" applyBorder="1" applyAlignment="1" applyProtection="1">
      <alignment horizontal="center" vertical="center"/>
    </xf>
    <xf numFmtId="165" fontId="3" fillId="0" borderId="5" xfId="0" applyNumberFormat="1" applyFont="1" applyFill="1" applyBorder="1" applyAlignment="1" applyProtection="1">
      <alignment horizontal="center" vertical="center"/>
    </xf>
    <xf numFmtId="165" fontId="4" fillId="0" borderId="0" xfId="0" applyNumberFormat="1" applyFont="1" applyFill="1" applyBorder="1" applyAlignment="1" applyProtection="1">
      <alignment horizontal="center" vertical="center"/>
    </xf>
    <xf numFmtId="165" fontId="3" fillId="0" borderId="6" xfId="0" applyNumberFormat="1" applyFont="1" applyFill="1" applyBorder="1" applyAlignment="1" applyProtection="1">
      <alignment horizontal="center" vertical="center"/>
    </xf>
    <xf numFmtId="165" fontId="7" fillId="0" borderId="0" xfId="0" applyNumberFormat="1" applyFont="1" applyFill="1" applyBorder="1" applyAlignment="1" applyProtection="1">
      <alignment horizontal="center" vertical="center"/>
    </xf>
    <xf numFmtId="165" fontId="3" fillId="0" borderId="0" xfId="0" applyNumberFormat="1" applyFont="1" applyFill="1" applyBorder="1" applyAlignment="1" applyProtection="1">
      <alignment horizontal="center" vertical="center"/>
    </xf>
    <xf numFmtId="165" fontId="4" fillId="0" borderId="5" xfId="0" applyNumberFormat="1" applyFont="1" applyFill="1" applyBorder="1" applyAlignment="1" applyProtection="1">
      <alignment horizontal="center"/>
    </xf>
    <xf numFmtId="165" fontId="4" fillId="2" borderId="11" xfId="0" applyNumberFormat="1" applyFont="1" applyFill="1" applyBorder="1" applyProtection="1"/>
    <xf numFmtId="0" fontId="9" fillId="3" borderId="11" xfId="0" applyNumberFormat="1" applyFont="1" applyFill="1" applyBorder="1" applyAlignment="1" applyProtection="1">
      <alignment horizontal="center" vertical="center"/>
    </xf>
    <xf numFmtId="0" fontId="2" fillId="0" borderId="7" xfId="0" applyNumberFormat="1" applyFont="1" applyFill="1" applyBorder="1" applyAlignment="1" applyProtection="1">
      <alignment horizontal="left"/>
    </xf>
    <xf numFmtId="165" fontId="10" fillId="0" borderId="1" xfId="3" applyNumberFormat="1" applyFont="1" applyFill="1" applyBorder="1" applyProtection="1"/>
    <xf numFmtId="165" fontId="2" fillId="0" borderId="2" xfId="3" applyNumberFormat="1" applyFont="1" applyFill="1" applyBorder="1" applyAlignment="1" applyProtection="1">
      <alignment horizontal="left"/>
    </xf>
    <xf numFmtId="165" fontId="2" fillId="0" borderId="12" xfId="0" applyNumberFormat="1" applyFont="1" applyFill="1" applyBorder="1" applyAlignment="1" applyProtection="1">
      <alignment horizontal="center" vertical="top" wrapText="1"/>
    </xf>
    <xf numFmtId="165" fontId="2" fillId="0" borderId="3" xfId="3" applyNumberFormat="1" applyFont="1" applyFill="1" applyBorder="1" applyAlignment="1" applyProtection="1">
      <alignment horizontal="left"/>
    </xf>
    <xf numFmtId="165" fontId="10" fillId="0" borderId="6" xfId="0" applyNumberFormat="1" applyFont="1" applyFill="1" applyBorder="1" applyAlignment="1" applyProtection="1">
      <alignment horizontal="center"/>
    </xf>
    <xf numFmtId="165" fontId="2" fillId="0" borderId="3" xfId="0" applyNumberFormat="1" applyFont="1" applyFill="1" applyBorder="1" applyProtection="1"/>
    <xf numFmtId="165" fontId="2" fillId="0" borderId="3" xfId="3" applyNumberFormat="1" applyFont="1" applyFill="1" applyBorder="1" applyAlignment="1" applyProtection="1">
      <alignment horizontal="left" indent="1"/>
    </xf>
    <xf numFmtId="165" fontId="10" fillId="0" borderId="3" xfId="0" applyNumberFormat="1" applyFont="1" applyFill="1" applyBorder="1" applyAlignment="1" applyProtection="1">
      <alignment horizontal="left" indent="2"/>
    </xf>
    <xf numFmtId="165" fontId="10" fillId="0" borderId="3" xfId="3" applyNumberFormat="1" applyFont="1" applyFill="1" applyBorder="1" applyAlignment="1" applyProtection="1">
      <alignment horizontal="left" indent="2"/>
    </xf>
    <xf numFmtId="165" fontId="2" fillId="0" borderId="8" xfId="0" applyNumberFormat="1" applyFont="1" applyFill="1" applyBorder="1" applyAlignment="1" applyProtection="1">
      <alignment vertical="center"/>
    </xf>
    <xf numFmtId="165" fontId="10" fillId="0" borderId="3" xfId="3" applyNumberFormat="1" applyFont="1" applyFill="1" applyBorder="1" applyAlignment="1" applyProtection="1">
      <alignment horizontal="left" indent="1"/>
    </xf>
    <xf numFmtId="165" fontId="2" fillId="0" borderId="7" xfId="0" applyNumberFormat="1" applyFont="1" applyFill="1" applyBorder="1" applyAlignment="1" applyProtection="1">
      <alignment horizontal="center"/>
    </xf>
    <xf numFmtId="165" fontId="10" fillId="0" borderId="7" xfId="0" applyNumberFormat="1" applyFont="1" applyFill="1" applyBorder="1" applyAlignment="1" applyProtection="1">
      <alignment horizontal="center"/>
    </xf>
    <xf numFmtId="165" fontId="2" fillId="0" borderId="6" xfId="3" applyNumberFormat="1" applyFont="1" applyFill="1" applyBorder="1" applyAlignment="1" applyProtection="1">
      <alignment horizontal="center"/>
    </xf>
    <xf numFmtId="165" fontId="2" fillId="0" borderId="4" xfId="3" applyNumberFormat="1" applyFont="1" applyFill="1" applyBorder="1" applyAlignment="1" applyProtection="1">
      <alignment horizontal="center"/>
    </xf>
    <xf numFmtId="165" fontId="2" fillId="0" borderId="13" xfId="0" applyNumberFormat="1" applyFont="1" applyFill="1" applyBorder="1" applyAlignment="1" applyProtection="1">
      <alignment horizontal="center" vertical="center"/>
    </xf>
    <xf numFmtId="165" fontId="2" fillId="0" borderId="15" xfId="3" applyNumberFormat="1" applyFont="1" applyFill="1" applyBorder="1" applyAlignment="1" applyProtection="1">
      <alignment horizontal="center"/>
    </xf>
    <xf numFmtId="165" fontId="10" fillId="0" borderId="16" xfId="0" applyNumberFormat="1" applyFont="1" applyFill="1" applyBorder="1" applyAlignment="1" applyProtection="1">
      <alignment horizontal="center"/>
    </xf>
    <xf numFmtId="2" fontId="10" fillId="0" borderId="6" xfId="0" applyNumberFormat="1" applyFont="1" applyFill="1" applyBorder="1" applyAlignment="1" applyProtection="1">
      <alignment horizontal="center" vertical="center"/>
      <protection locked="0"/>
    </xf>
    <xf numFmtId="3" fontId="2" fillId="0" borderId="6" xfId="0" applyNumberFormat="1" applyFont="1" applyFill="1" applyBorder="1" applyAlignment="1" applyProtection="1">
      <alignment horizontal="center" vertical="center"/>
    </xf>
    <xf numFmtId="2" fontId="2" fillId="0" borderId="13" xfId="0" applyNumberFormat="1" applyFont="1" applyFill="1" applyBorder="1" applyAlignment="1" applyProtection="1">
      <alignment horizontal="center" vertical="center"/>
    </xf>
    <xf numFmtId="0" fontId="9" fillId="3" borderId="11" xfId="0" applyNumberFormat="1" applyFont="1" applyFill="1" applyBorder="1" applyAlignment="1" applyProtection="1">
      <alignment horizontal="center" vertical="center" wrapText="1"/>
    </xf>
    <xf numFmtId="3" fontId="2" fillId="4" borderId="0" xfId="0" applyNumberFormat="1" applyFont="1" applyFill="1" applyBorder="1" applyAlignment="1" applyProtection="1">
      <alignment horizontal="center" vertical="center"/>
    </xf>
    <xf numFmtId="2" fontId="10" fillId="4" borderId="0" xfId="0" applyNumberFormat="1" applyFont="1" applyFill="1" applyBorder="1" applyAlignment="1" applyProtection="1">
      <alignment horizontal="center" vertical="center"/>
      <protection locked="0"/>
    </xf>
    <xf numFmtId="165" fontId="9" fillId="0" borderId="0" xfId="0" quotePrefix="1" applyNumberFormat="1" applyFont="1" applyFill="1" applyBorder="1" applyAlignment="1" applyProtection="1">
      <alignment horizontal="center" vertical="center" wrapText="1"/>
    </xf>
    <xf numFmtId="3" fontId="2" fillId="5" borderId="0" xfId="0" applyNumberFormat="1" applyFont="1" applyFill="1" applyBorder="1" applyAlignment="1" applyProtection="1">
      <alignment horizontal="center" vertical="center"/>
    </xf>
    <xf numFmtId="2" fontId="10" fillId="5" borderId="0" xfId="0" applyNumberFormat="1" applyFont="1" applyFill="1" applyBorder="1" applyAlignment="1" applyProtection="1">
      <alignment horizontal="center" vertical="center"/>
      <protection locked="0"/>
    </xf>
    <xf numFmtId="2" fontId="10" fillId="0" borderId="0" xfId="0" applyNumberFormat="1" applyFont="1" applyFill="1" applyBorder="1" applyAlignment="1" applyProtection="1">
      <alignment horizontal="center" vertical="center"/>
      <protection locked="0"/>
    </xf>
    <xf numFmtId="2" fontId="10" fillId="6" borderId="0" xfId="0" applyNumberFormat="1" applyFont="1" applyFill="1" applyBorder="1" applyAlignment="1" applyProtection="1">
      <alignment horizontal="center" vertical="center"/>
      <protection locked="0"/>
    </xf>
    <xf numFmtId="3" fontId="2" fillId="6" borderId="0" xfId="0" applyNumberFormat="1" applyFont="1" applyFill="1" applyBorder="1" applyAlignment="1" applyProtection="1">
      <alignment horizontal="center" vertical="center"/>
    </xf>
    <xf numFmtId="165" fontId="9" fillId="0" borderId="0" xfId="0" applyNumberFormat="1" applyFont="1" applyFill="1" applyBorder="1" applyAlignment="1" applyProtection="1">
      <alignment horizontal="center" vertical="center" wrapText="1"/>
    </xf>
    <xf numFmtId="40" fontId="2" fillId="4" borderId="0" xfId="0" applyNumberFormat="1" applyFont="1" applyFill="1" applyBorder="1" applyAlignment="1" applyProtection="1">
      <alignment horizontal="center" vertical="center"/>
    </xf>
    <xf numFmtId="40" fontId="10" fillId="4" borderId="0" xfId="0" applyNumberFormat="1" applyFont="1" applyFill="1" applyBorder="1" applyAlignment="1" applyProtection="1">
      <alignment horizontal="center" vertical="center"/>
      <protection locked="0"/>
    </xf>
    <xf numFmtId="40" fontId="3" fillId="0" borderId="0" xfId="0" applyNumberFormat="1" applyFont="1" applyFill="1" applyBorder="1" applyAlignment="1" applyProtection="1">
      <alignment horizontal="center"/>
    </xf>
    <xf numFmtId="40" fontId="2" fillId="5" borderId="0" xfId="0" applyNumberFormat="1" applyFont="1" applyFill="1" applyBorder="1" applyAlignment="1" applyProtection="1">
      <alignment horizontal="center" vertical="center"/>
    </xf>
    <xf numFmtId="40" fontId="10" fillId="5" borderId="0" xfId="0" applyNumberFormat="1" applyFont="1" applyFill="1" applyBorder="1" applyAlignment="1" applyProtection="1">
      <alignment horizontal="center" vertical="center"/>
      <protection locked="0"/>
    </xf>
    <xf numFmtId="40" fontId="10" fillId="6" borderId="0" xfId="0" applyNumberFormat="1" applyFont="1" applyFill="1" applyBorder="1" applyAlignment="1" applyProtection="1">
      <alignment horizontal="center" vertical="center"/>
      <protection locked="0"/>
    </xf>
    <xf numFmtId="40" fontId="2" fillId="6" borderId="0" xfId="0" applyNumberFormat="1" applyFont="1" applyFill="1" applyBorder="1" applyAlignment="1" applyProtection="1">
      <alignment horizontal="center" vertical="center"/>
    </xf>
    <xf numFmtId="2" fontId="2" fillId="0" borderId="6" xfId="0" applyNumberFormat="1" applyFont="1" applyFill="1" applyBorder="1" applyAlignment="1" applyProtection="1">
      <alignment horizontal="center"/>
    </xf>
    <xf numFmtId="2" fontId="10" fillId="0" borderId="6" xfId="0" applyNumberFormat="1" applyFont="1" applyFill="1" applyBorder="1" applyAlignment="1" applyProtection="1">
      <alignment horizontal="center"/>
    </xf>
    <xf numFmtId="2" fontId="2" fillId="4" borderId="0" xfId="0" applyNumberFormat="1" applyFont="1" applyFill="1" applyBorder="1" applyAlignment="1" applyProtection="1">
      <alignment horizontal="center" vertical="center"/>
      <protection locked="0"/>
    </xf>
    <xf numFmtId="40" fontId="10" fillId="0" borderId="0" xfId="0" applyNumberFormat="1" applyFont="1" applyFill="1" applyBorder="1" applyAlignment="1" applyProtection="1">
      <alignment horizontal="center" vertical="center"/>
      <protection locked="0"/>
    </xf>
    <xf numFmtId="165" fontId="2" fillId="0" borderId="3" xfId="0" applyNumberFormat="1" applyFont="1" applyFill="1" applyBorder="1" applyAlignment="1" applyProtection="1">
      <alignment vertical="center"/>
    </xf>
    <xf numFmtId="2" fontId="2" fillId="0" borderId="13" xfId="0" applyNumberFormat="1" applyFont="1" applyFill="1" applyBorder="1" applyAlignment="1" applyProtection="1">
      <alignment horizontal="center"/>
    </xf>
    <xf numFmtId="2" fontId="2" fillId="5" borderId="0" xfId="0" applyNumberFormat="1" applyFont="1" applyFill="1" applyBorder="1" applyAlignment="1" applyProtection="1">
      <alignment horizontal="center" vertical="center"/>
    </xf>
    <xf numFmtId="2" fontId="2" fillId="6" borderId="0" xfId="0" applyNumberFormat="1" applyFont="1" applyFill="1" applyBorder="1" applyAlignment="1" applyProtection="1">
      <alignment horizontal="center" vertical="center"/>
    </xf>
    <xf numFmtId="38" fontId="3" fillId="0" borderId="0" xfId="0" applyNumberFormat="1" applyFont="1" applyFill="1" applyBorder="1" applyAlignment="1" applyProtection="1">
      <alignment horizontal="center"/>
    </xf>
    <xf numFmtId="40" fontId="7" fillId="0" borderId="0" xfId="0" applyNumberFormat="1" applyFont="1" applyFill="1" applyBorder="1" applyAlignment="1" applyProtection="1">
      <alignment horizontal="center"/>
    </xf>
    <xf numFmtId="38" fontId="4" fillId="0" borderId="22" xfId="3" applyNumberFormat="1" applyFont="1" applyFill="1" applyBorder="1" applyAlignment="1" applyProtection="1">
      <alignment horizontal="center" vertical="center"/>
    </xf>
    <xf numFmtId="38" fontId="3" fillId="0" borderId="0" xfId="0" applyNumberFormat="1" applyFont="1" applyFill="1" applyBorder="1" applyAlignment="1" applyProtection="1">
      <alignment horizontal="center" vertical="center"/>
    </xf>
    <xf numFmtId="38" fontId="4" fillId="0" borderId="5" xfId="3" applyNumberFormat="1" applyFont="1" applyFill="1" applyBorder="1" applyAlignment="1" applyProtection="1">
      <alignment horizontal="center" vertical="center"/>
    </xf>
    <xf numFmtId="38" fontId="3" fillId="0" borderId="5" xfId="0" applyNumberFormat="1" applyFont="1" applyFill="1" applyBorder="1" applyAlignment="1" applyProtection="1">
      <alignment horizontal="center" vertical="center"/>
    </xf>
    <xf numFmtId="38" fontId="4" fillId="0" borderId="6" xfId="0" applyNumberFormat="1" applyFont="1" applyFill="1" applyBorder="1" applyAlignment="1" applyProtection="1">
      <alignment horizontal="center" vertical="center"/>
    </xf>
    <xf numFmtId="38" fontId="4" fillId="0" borderId="5" xfId="0" applyNumberFormat="1" applyFont="1" applyFill="1" applyBorder="1" applyAlignment="1" applyProtection="1">
      <alignment horizontal="center" vertical="center"/>
    </xf>
    <xf numFmtId="38" fontId="3" fillId="0" borderId="6" xfId="0" applyNumberFormat="1" applyFont="1" applyFill="1" applyBorder="1" applyAlignment="1" applyProtection="1">
      <alignment horizontal="center" vertical="center"/>
      <protection locked="0"/>
    </xf>
    <xf numFmtId="38" fontId="4" fillId="0" borderId="6" xfId="3" applyNumberFormat="1" applyFont="1" applyFill="1" applyBorder="1" applyAlignment="1" applyProtection="1">
      <alignment horizontal="center" vertical="center"/>
    </xf>
    <xf numFmtId="38" fontId="3" fillId="0" borderId="6" xfId="0" applyNumberFormat="1" applyFont="1" applyFill="1" applyBorder="1" applyAlignment="1" applyProtection="1">
      <alignment horizontal="center" vertical="center"/>
    </xf>
    <xf numFmtId="38" fontId="4" fillId="0" borderId="13" xfId="0" applyNumberFormat="1" applyFont="1" applyFill="1" applyBorder="1" applyAlignment="1" applyProtection="1">
      <alignment horizontal="center" vertical="center"/>
    </xf>
    <xf numFmtId="38" fontId="4" fillId="0" borderId="9" xfId="0" applyNumberFormat="1" applyFont="1" applyFill="1" applyBorder="1" applyAlignment="1" applyProtection="1">
      <alignment horizontal="center" vertical="center"/>
    </xf>
    <xf numFmtId="38" fontId="4" fillId="0" borderId="20" xfId="0" quotePrefix="1" applyNumberFormat="1" applyFont="1" applyFill="1" applyBorder="1" applyAlignment="1" applyProtection="1">
      <alignment horizontal="center" vertical="center" wrapText="1"/>
    </xf>
    <xf numFmtId="38" fontId="4" fillId="0" borderId="23" xfId="0" quotePrefix="1" applyNumberFormat="1" applyFont="1" applyFill="1" applyBorder="1" applyAlignment="1" applyProtection="1">
      <alignment horizontal="center" vertical="center" wrapText="1"/>
    </xf>
    <xf numFmtId="38" fontId="4" fillId="0" borderId="24" xfId="3" applyNumberFormat="1" applyFont="1" applyFill="1" applyBorder="1" applyAlignment="1" applyProtection="1">
      <alignment horizontal="center" vertical="center"/>
    </xf>
    <xf numFmtId="165" fontId="4" fillId="0" borderId="3" xfId="0" applyNumberFormat="1" applyFont="1" applyFill="1" applyBorder="1" applyAlignment="1" applyProtection="1">
      <alignment vertical="center"/>
    </xf>
    <xf numFmtId="38" fontId="3" fillId="0" borderId="5" xfId="0" applyNumberFormat="1" applyFont="1" applyFill="1" applyBorder="1" applyAlignment="1" applyProtection="1">
      <alignment horizontal="center"/>
    </xf>
    <xf numFmtId="38" fontId="4" fillId="0" borderId="6" xfId="3" applyNumberFormat="1" applyFont="1" applyFill="1" applyBorder="1" applyAlignment="1" applyProtection="1">
      <alignment horizontal="center"/>
    </xf>
    <xf numFmtId="2" fontId="2" fillId="5" borderId="2" xfId="3" applyNumberFormat="1" applyFont="1" applyFill="1" applyBorder="1" applyAlignment="1" applyProtection="1">
      <alignment horizontal="left"/>
    </xf>
    <xf numFmtId="165" fontId="4" fillId="5" borderId="2" xfId="3" applyNumberFormat="1" applyFont="1" applyFill="1" applyBorder="1" applyAlignment="1" applyProtection="1">
      <alignment horizontal="left"/>
    </xf>
    <xf numFmtId="38" fontId="4" fillId="0" borderId="5" xfId="3" applyNumberFormat="1" applyFont="1" applyFill="1" applyBorder="1" applyAlignment="1" applyProtection="1">
      <alignment horizontal="center"/>
    </xf>
    <xf numFmtId="38" fontId="4" fillId="0" borderId="5" xfId="0" applyNumberFormat="1" applyFont="1" applyFill="1" applyBorder="1" applyAlignment="1" applyProtection="1">
      <alignment horizontal="center"/>
    </xf>
    <xf numFmtId="0" fontId="4" fillId="0" borderId="25" xfId="0" applyNumberFormat="1" applyFont="1" applyFill="1" applyBorder="1" applyAlignment="1" applyProtection="1">
      <alignment horizontal="center"/>
    </xf>
    <xf numFmtId="0" fontId="4" fillId="0" borderId="26" xfId="0" applyNumberFormat="1" applyFont="1" applyFill="1" applyBorder="1" applyAlignment="1" applyProtection="1">
      <alignment horizontal="center" vertical="top" wrapText="1"/>
    </xf>
    <xf numFmtId="0" fontId="4" fillId="0" borderId="27" xfId="0" applyNumberFormat="1" applyFont="1" applyFill="1" applyBorder="1" applyAlignment="1" applyProtection="1">
      <alignment horizontal="center" vertical="top" wrapText="1"/>
    </xf>
    <xf numFmtId="0" fontId="4" fillId="0" borderId="28" xfId="0" applyNumberFormat="1" applyFont="1" applyFill="1" applyBorder="1" applyAlignment="1" applyProtection="1">
      <alignment horizontal="center" vertical="top" wrapText="1"/>
    </xf>
    <xf numFmtId="0" fontId="4" fillId="0" borderId="29" xfId="0" applyNumberFormat="1" applyFont="1" applyFill="1" applyBorder="1" applyAlignment="1" applyProtection="1">
      <alignment horizontal="center" vertical="center" wrapText="1"/>
    </xf>
    <xf numFmtId="0" fontId="4" fillId="0" borderId="30" xfId="0" applyNumberFormat="1" applyFont="1" applyFill="1" applyBorder="1" applyAlignment="1" applyProtection="1">
      <alignment horizontal="center"/>
    </xf>
    <xf numFmtId="165" fontId="4" fillId="0" borderId="29" xfId="0" applyNumberFormat="1" applyFont="1" applyFill="1" applyBorder="1" applyAlignment="1" applyProtection="1">
      <alignment horizontal="center" vertical="center" wrapText="1"/>
    </xf>
    <xf numFmtId="0" fontId="4" fillId="0" borderId="25" xfId="0" applyFont="1" applyFill="1" applyBorder="1" applyAlignment="1" applyProtection="1">
      <alignment horizontal="center" vertical="center"/>
    </xf>
    <xf numFmtId="0" fontId="4" fillId="0" borderId="30" xfId="0" applyFont="1" applyFill="1" applyBorder="1" applyAlignment="1" applyProtection="1">
      <alignment horizontal="center" vertical="center"/>
    </xf>
    <xf numFmtId="0" fontId="4" fillId="0" borderId="26" xfId="0" applyNumberFormat="1" applyFont="1" applyFill="1" applyBorder="1" applyAlignment="1" applyProtection="1">
      <alignment horizontal="center" vertical="center" wrapText="1"/>
    </xf>
    <xf numFmtId="0" fontId="4" fillId="0" borderId="27" xfId="0" applyNumberFormat="1" applyFont="1" applyFill="1" applyBorder="1" applyAlignment="1" applyProtection="1">
      <alignment horizontal="center" vertical="center" wrapText="1"/>
    </xf>
    <xf numFmtId="0" fontId="4" fillId="0" borderId="28" xfId="0" applyNumberFormat="1" applyFont="1" applyFill="1" applyBorder="1" applyAlignment="1" applyProtection="1">
      <alignment horizontal="center" vertical="center" wrapText="1"/>
    </xf>
    <xf numFmtId="0" fontId="4" fillId="0" borderId="25" xfId="0" applyFont="1" applyFill="1" applyBorder="1" applyAlignment="1" applyProtection="1">
      <alignment horizontal="center"/>
    </xf>
    <xf numFmtId="0" fontId="3" fillId="0" borderId="27" xfId="0" applyFont="1" applyFill="1" applyBorder="1" applyAlignment="1" applyProtection="1">
      <alignment horizontal="center"/>
    </xf>
    <xf numFmtId="0" fontId="4" fillId="0" borderId="30" xfId="0" applyFont="1" applyFill="1" applyBorder="1" applyAlignment="1" applyProtection="1">
      <alignment horizontal="center"/>
    </xf>
    <xf numFmtId="165" fontId="4" fillId="0" borderId="26" xfId="0" applyNumberFormat="1" applyFont="1" applyFill="1" applyBorder="1" applyAlignment="1" applyProtection="1">
      <alignment horizontal="center" vertical="top" wrapText="1"/>
    </xf>
    <xf numFmtId="0" fontId="3" fillId="0" borderId="28" xfId="0" applyFont="1" applyFill="1" applyBorder="1" applyAlignment="1" applyProtection="1">
      <alignment horizontal="center"/>
    </xf>
    <xf numFmtId="38" fontId="3" fillId="0" borderId="4" xfId="0" applyNumberFormat="1" applyFont="1" applyFill="1" applyBorder="1" applyAlignment="1" applyProtection="1">
      <alignment horizontal="center"/>
    </xf>
    <xf numFmtId="38" fontId="4" fillId="0" borderId="4" xfId="3" applyNumberFormat="1" applyFont="1" applyFill="1" applyBorder="1" applyAlignment="1" applyProtection="1">
      <alignment horizontal="center"/>
    </xf>
    <xf numFmtId="38" fontId="4" fillId="0" borderId="4" xfId="0" applyNumberFormat="1" applyFont="1" applyFill="1" applyBorder="1" applyAlignment="1" applyProtection="1">
      <alignment horizontal="center"/>
    </xf>
    <xf numFmtId="38" fontId="4" fillId="0" borderId="14" xfId="0" applyNumberFormat="1" applyFont="1" applyFill="1" applyBorder="1" applyAlignment="1" applyProtection="1">
      <alignment horizontal="center" vertical="center"/>
    </xf>
    <xf numFmtId="0" fontId="0" fillId="0" borderId="27" xfId="0" applyBorder="1" applyAlignment="1">
      <alignment horizontal="center"/>
    </xf>
    <xf numFmtId="165" fontId="2" fillId="0" borderId="7" xfId="0" applyNumberFormat="1" applyFont="1" applyFill="1" applyBorder="1" applyAlignment="1" applyProtection="1">
      <alignment horizontal="center" vertical="center"/>
    </xf>
    <xf numFmtId="165" fontId="10" fillId="0" borderId="7" xfId="0" applyNumberFormat="1" applyFont="1" applyFill="1" applyBorder="1" applyAlignment="1" applyProtection="1">
      <alignment horizontal="center" vertical="center"/>
    </xf>
    <xf numFmtId="165" fontId="10" fillId="0" borderId="6" xfId="0" applyNumberFormat="1" applyFont="1" applyFill="1" applyBorder="1" applyAlignment="1" applyProtection="1">
      <alignment horizontal="center" vertical="center"/>
    </xf>
    <xf numFmtId="165" fontId="10" fillId="0" borderId="31" xfId="0" applyNumberFormat="1" applyFont="1" applyFill="1" applyBorder="1" applyAlignment="1" applyProtection="1">
      <alignment horizontal="center" vertical="center"/>
    </xf>
    <xf numFmtId="165" fontId="10" fillId="0" borderId="25" xfId="0" applyNumberFormat="1" applyFont="1" applyFill="1" applyBorder="1" applyAlignment="1" applyProtection="1">
      <alignment horizontal="center" vertical="center"/>
    </xf>
    <xf numFmtId="0" fontId="3" fillId="0" borderId="25" xfId="0" applyFont="1" applyFill="1" applyBorder="1" applyAlignment="1" applyProtection="1">
      <alignment horizontal="center" vertical="center"/>
    </xf>
    <xf numFmtId="165" fontId="2" fillId="0" borderId="6" xfId="3" applyNumberFormat="1" applyFont="1" applyFill="1" applyBorder="1" applyAlignment="1" applyProtection="1">
      <alignment horizontal="center" vertical="center"/>
    </xf>
    <xf numFmtId="165" fontId="2" fillId="0" borderId="3" xfId="3" applyNumberFormat="1" applyFont="1" applyFill="1" applyBorder="1" applyAlignment="1" applyProtection="1">
      <alignment horizontal="center" vertical="center"/>
    </xf>
    <xf numFmtId="165" fontId="2" fillId="0" borderId="0" xfId="3" applyNumberFormat="1" applyFont="1" applyFill="1" applyBorder="1" applyAlignment="1" applyProtection="1">
      <alignment horizontal="center" vertical="center"/>
    </xf>
    <xf numFmtId="3" fontId="2" fillId="0" borderId="3" xfId="0" applyNumberFormat="1" applyFont="1" applyFill="1" applyBorder="1" applyAlignment="1" applyProtection="1">
      <alignment horizontal="center" vertical="center"/>
    </xf>
    <xf numFmtId="2" fontId="2" fillId="0" borderId="6" xfId="0" applyNumberFormat="1" applyFont="1" applyFill="1" applyBorder="1" applyAlignment="1" applyProtection="1">
      <alignment horizontal="center" vertical="center"/>
    </xf>
    <xf numFmtId="2" fontId="10" fillId="0" borderId="6" xfId="0" applyNumberFormat="1" applyFont="1" applyFill="1" applyBorder="1" applyAlignment="1" applyProtection="1">
      <alignment horizontal="center" vertical="center"/>
    </xf>
    <xf numFmtId="38" fontId="2" fillId="0" borderId="8" xfId="0" applyNumberFormat="1" applyFont="1" applyFill="1" applyBorder="1" applyAlignment="1" applyProtection="1">
      <alignment horizontal="center" vertical="center"/>
    </xf>
    <xf numFmtId="38" fontId="2" fillId="0" borderId="10" xfId="0" applyNumberFormat="1" applyFont="1" applyFill="1" applyBorder="1" applyAlignment="1" applyProtection="1">
      <alignment horizontal="center" vertical="center"/>
    </xf>
    <xf numFmtId="38" fontId="2" fillId="0" borderId="15" xfId="0" applyNumberFormat="1" applyFont="1" applyFill="1" applyBorder="1" applyAlignment="1" applyProtection="1">
      <alignment horizontal="center" vertical="center"/>
    </xf>
    <xf numFmtId="165" fontId="2" fillId="0" borderId="32" xfId="3" applyNumberFormat="1" applyFont="1" applyFill="1" applyBorder="1" applyAlignment="1" applyProtection="1">
      <alignment horizontal="center" vertical="center"/>
    </xf>
    <xf numFmtId="38" fontId="2" fillId="0" borderId="33" xfId="0" applyNumberFormat="1" applyFont="1" applyFill="1" applyBorder="1" applyAlignment="1" applyProtection="1">
      <alignment horizontal="center" vertical="center"/>
    </xf>
    <xf numFmtId="2" fontId="2" fillId="0" borderId="10" xfId="0" applyNumberFormat="1" applyFont="1" applyFill="1" applyBorder="1" applyAlignment="1" applyProtection="1">
      <alignment horizontal="center" vertical="center"/>
    </xf>
    <xf numFmtId="2" fontId="2" fillId="0" borderId="34" xfId="0" applyNumberFormat="1" applyFont="1" applyFill="1" applyBorder="1" applyAlignment="1" applyProtection="1">
      <alignment horizontal="center" vertical="center"/>
    </xf>
    <xf numFmtId="4" fontId="2" fillId="0" borderId="0" xfId="0" applyNumberFormat="1" applyFont="1" applyFill="1" applyBorder="1" applyAlignment="1" applyProtection="1">
      <alignment horizontal="center" vertical="center"/>
    </xf>
    <xf numFmtId="38" fontId="3" fillId="0" borderId="21" xfId="0" applyNumberFormat="1" applyFont="1" applyFill="1" applyBorder="1" applyAlignment="1" applyProtection="1">
      <alignment horizontal="center" vertical="center"/>
    </xf>
    <xf numFmtId="4" fontId="10" fillId="0" borderId="0" xfId="0" applyNumberFormat="1" applyFont="1" applyFill="1" applyBorder="1" applyAlignment="1" applyProtection="1">
      <alignment horizontal="center" vertical="center"/>
    </xf>
    <xf numFmtId="2" fontId="2" fillId="0" borderId="21" xfId="0" applyNumberFormat="1" applyFont="1" applyFill="1" applyBorder="1" applyAlignment="1" applyProtection="1">
      <alignment horizontal="center" vertical="center"/>
    </xf>
    <xf numFmtId="2" fontId="10" fillId="0" borderId="36" xfId="0" applyNumberFormat="1" applyFont="1" applyFill="1" applyBorder="1" applyAlignment="1" applyProtection="1">
      <alignment horizontal="center" vertical="center"/>
    </xf>
    <xf numFmtId="38" fontId="3" fillId="0" borderId="7" xfId="0" applyNumberFormat="1" applyFont="1" applyFill="1" applyBorder="1" applyAlignment="1" applyProtection="1">
      <alignment horizontal="center" vertical="center"/>
    </xf>
    <xf numFmtId="38" fontId="3" fillId="0" borderId="37" xfId="0" applyNumberFormat="1" applyFont="1" applyFill="1" applyBorder="1" applyAlignment="1" applyProtection="1">
      <alignment horizontal="center" vertical="center"/>
    </xf>
    <xf numFmtId="2" fontId="10" fillId="0" borderId="38" xfId="0" applyNumberFormat="1" applyFont="1" applyFill="1" applyBorder="1" applyAlignment="1" applyProtection="1">
      <alignment horizontal="center" vertical="center"/>
    </xf>
    <xf numFmtId="38" fontId="3" fillId="0" borderId="39" xfId="0" applyNumberFormat="1" applyFont="1" applyFill="1" applyBorder="1" applyAlignment="1" applyProtection="1">
      <alignment horizontal="center" vertical="center"/>
    </xf>
    <xf numFmtId="38" fontId="3" fillId="0" borderId="40" xfId="0" applyNumberFormat="1" applyFont="1" applyFill="1" applyBorder="1" applyAlignment="1" applyProtection="1">
      <alignment horizontal="center" vertical="center"/>
    </xf>
    <xf numFmtId="165" fontId="2" fillId="0" borderId="21" xfId="3" applyNumberFormat="1" applyFont="1" applyFill="1" applyBorder="1" applyAlignment="1" applyProtection="1">
      <alignment horizontal="center" vertical="center"/>
    </xf>
    <xf numFmtId="38" fontId="3" fillId="0" borderId="41" xfId="0" applyNumberFormat="1" applyFont="1" applyFill="1" applyBorder="1" applyAlignment="1" applyProtection="1">
      <alignment horizontal="center" vertical="center"/>
    </xf>
    <xf numFmtId="165" fontId="10" fillId="0" borderId="21" xfId="0" applyNumberFormat="1" applyFont="1" applyFill="1" applyBorder="1" applyAlignment="1" applyProtection="1">
      <alignment horizontal="center" vertical="center"/>
    </xf>
    <xf numFmtId="165" fontId="10" fillId="0" borderId="42" xfId="0" applyNumberFormat="1" applyFont="1" applyFill="1" applyBorder="1" applyAlignment="1" applyProtection="1">
      <alignment horizontal="center" vertical="center"/>
    </xf>
    <xf numFmtId="38" fontId="3" fillId="0" borderId="27" xfId="0" applyNumberFormat="1" applyFont="1" applyFill="1" applyBorder="1" applyAlignment="1" applyProtection="1">
      <alignment horizontal="center" vertical="center"/>
    </xf>
    <xf numFmtId="38" fontId="3" fillId="0" borderId="43" xfId="0" applyNumberFormat="1" applyFont="1" applyFill="1" applyBorder="1" applyAlignment="1" applyProtection="1">
      <alignment horizontal="center" vertical="center"/>
    </xf>
    <xf numFmtId="3" fontId="3" fillId="0" borderId="0" xfId="0" applyNumberFormat="1" applyFont="1" applyFill="1" applyBorder="1" applyAlignment="1" applyProtection="1">
      <alignment horizontal="center"/>
    </xf>
    <xf numFmtId="165" fontId="12" fillId="0" borderId="0" xfId="0" applyNumberFormat="1" applyFont="1" applyFill="1" applyBorder="1" applyProtection="1"/>
    <xf numFmtId="165" fontId="12" fillId="0" borderId="0" xfId="0" applyNumberFormat="1" applyFont="1" applyFill="1" applyBorder="1" applyAlignment="1" applyProtection="1">
      <alignment horizontal="center" vertical="center"/>
    </xf>
    <xf numFmtId="0" fontId="12" fillId="0" borderId="0" xfId="0" applyFont="1" applyFill="1" applyBorder="1" applyAlignment="1" applyProtection="1">
      <alignment horizontal="center" vertical="center"/>
    </xf>
    <xf numFmtId="0" fontId="12" fillId="0" borderId="0" xfId="0" applyFont="1" applyFill="1" applyBorder="1" applyProtection="1"/>
    <xf numFmtId="2" fontId="12" fillId="0" borderId="0" xfId="0" applyNumberFormat="1" applyFont="1" applyFill="1" applyBorder="1" applyAlignment="1" applyProtection="1">
      <alignment horizontal="center" vertical="center"/>
    </xf>
    <xf numFmtId="165" fontId="13" fillId="7" borderId="33" xfId="0" applyNumberFormat="1" applyFont="1" applyFill="1" applyBorder="1" applyAlignment="1" applyProtection="1">
      <alignment horizontal="center" vertical="center"/>
    </xf>
    <xf numFmtId="165" fontId="13" fillId="7" borderId="34" xfId="0" applyNumberFormat="1" applyFont="1" applyFill="1" applyBorder="1" applyAlignment="1" applyProtection="1">
      <alignment horizontal="center" vertical="center"/>
    </xf>
    <xf numFmtId="0" fontId="13" fillId="7" borderId="34" xfId="0" applyFont="1" applyFill="1" applyBorder="1" applyAlignment="1" applyProtection="1">
      <alignment horizontal="center" vertical="center"/>
    </xf>
    <xf numFmtId="0" fontId="13" fillId="7" borderId="35" xfId="0" applyFont="1" applyFill="1" applyBorder="1" applyAlignment="1" applyProtection="1">
      <alignment horizontal="center" vertical="center"/>
    </xf>
    <xf numFmtId="1" fontId="12" fillId="0" borderId="0" xfId="0" applyNumberFormat="1" applyFont="1" applyFill="1" applyBorder="1" applyAlignment="1" applyProtection="1">
      <alignment horizontal="center" vertical="center"/>
    </xf>
    <xf numFmtId="165" fontId="13" fillId="7" borderId="0" xfId="0" applyNumberFormat="1" applyFont="1" applyFill="1" applyBorder="1" applyAlignment="1" applyProtection="1">
      <alignment horizontal="center" vertical="center"/>
    </xf>
    <xf numFmtId="2" fontId="13" fillId="7" borderId="0" xfId="0" applyNumberFormat="1" applyFont="1" applyFill="1" applyBorder="1" applyAlignment="1" applyProtection="1">
      <alignment horizontal="center" vertical="center"/>
    </xf>
    <xf numFmtId="165" fontId="13" fillId="7" borderId="29" xfId="0" applyNumberFormat="1" applyFont="1" applyFill="1" applyBorder="1" applyAlignment="1" applyProtection="1">
      <alignment horizontal="center" vertical="center"/>
    </xf>
    <xf numFmtId="165" fontId="13" fillId="7" borderId="25" xfId="0" applyNumberFormat="1" applyFont="1" applyFill="1" applyBorder="1" applyAlignment="1" applyProtection="1">
      <alignment horizontal="center" vertical="center"/>
    </xf>
    <xf numFmtId="2" fontId="13" fillId="7" borderId="25" xfId="0" applyNumberFormat="1" applyFont="1" applyFill="1" applyBorder="1" applyAlignment="1" applyProtection="1">
      <alignment horizontal="center" vertical="center"/>
    </xf>
    <xf numFmtId="2" fontId="13" fillId="7" borderId="30" xfId="0" applyNumberFormat="1" applyFont="1" applyFill="1" applyBorder="1" applyAlignment="1" applyProtection="1">
      <alignment horizontal="center" vertical="center"/>
    </xf>
    <xf numFmtId="165" fontId="13" fillId="7" borderId="44" xfId="0" applyNumberFormat="1" applyFont="1" applyFill="1" applyBorder="1" applyAlignment="1" applyProtection="1">
      <alignment horizontal="center" vertical="center"/>
    </xf>
    <xf numFmtId="2" fontId="13" fillId="7" borderId="45" xfId="0" applyNumberFormat="1" applyFont="1" applyFill="1" applyBorder="1" applyAlignment="1" applyProtection="1">
      <alignment horizontal="center" vertical="center"/>
    </xf>
    <xf numFmtId="0" fontId="13" fillId="7" borderId="44" xfId="0" applyFont="1" applyFill="1" applyBorder="1" applyAlignment="1" applyProtection="1">
      <alignment horizontal="center" vertical="center"/>
    </xf>
    <xf numFmtId="0" fontId="13" fillId="7" borderId="26" xfId="0" applyFont="1" applyFill="1" applyBorder="1" applyAlignment="1" applyProtection="1">
      <alignment horizontal="center" vertical="center"/>
    </xf>
    <xf numFmtId="165" fontId="13" fillId="7" borderId="27" xfId="0" applyNumberFormat="1" applyFont="1" applyFill="1" applyBorder="1" applyAlignment="1" applyProtection="1">
      <alignment horizontal="center" vertical="center"/>
    </xf>
    <xf numFmtId="2" fontId="13" fillId="7" borderId="27" xfId="0" applyNumberFormat="1" applyFont="1" applyFill="1" applyBorder="1" applyAlignment="1" applyProtection="1">
      <alignment horizontal="center" vertical="center"/>
    </xf>
    <xf numFmtId="2" fontId="13" fillId="7" borderId="28" xfId="0" applyNumberFormat="1" applyFont="1" applyFill="1" applyBorder="1" applyAlignment="1" applyProtection="1">
      <alignment horizontal="center" vertical="center"/>
    </xf>
    <xf numFmtId="165" fontId="13" fillId="7" borderId="33" xfId="0" applyNumberFormat="1" applyFont="1" applyFill="1" applyBorder="1" applyAlignment="1" applyProtection="1">
      <alignment horizontal="left" vertical="center"/>
    </xf>
    <xf numFmtId="3" fontId="2" fillId="8" borderId="46" xfId="0" applyNumberFormat="1" applyFont="1" applyFill="1" applyBorder="1" applyAlignment="1" applyProtection="1">
      <alignment horizontal="center" vertical="center"/>
    </xf>
    <xf numFmtId="2" fontId="9" fillId="0" borderId="18" xfId="0" quotePrefix="1" applyNumberFormat="1" applyFont="1" applyFill="1" applyBorder="1" applyAlignment="1" applyProtection="1">
      <alignment horizontal="center" vertical="center" wrapText="1"/>
    </xf>
    <xf numFmtId="0" fontId="16" fillId="8" borderId="44" xfId="0" applyFont="1" applyFill="1" applyBorder="1" applyAlignment="1"/>
    <xf numFmtId="0" fontId="0" fillId="8" borderId="0" xfId="0" applyFill="1" applyBorder="1" applyAlignment="1"/>
    <xf numFmtId="0" fontId="0" fillId="8" borderId="45" xfId="0" applyFill="1" applyBorder="1" applyAlignment="1"/>
    <xf numFmtId="0" fontId="0" fillId="9" borderId="47" xfId="0" applyFill="1" applyBorder="1"/>
    <xf numFmtId="0" fontId="0" fillId="9" borderId="48" xfId="0" applyFill="1" applyBorder="1"/>
    <xf numFmtId="0" fontId="0" fillId="9" borderId="49" xfId="0" applyFill="1" applyBorder="1"/>
    <xf numFmtId="0" fontId="18" fillId="0" borderId="0" xfId="0" applyFont="1" applyAlignment="1"/>
    <xf numFmtId="0" fontId="19" fillId="0" borderId="0" xfId="0" applyFont="1" applyAlignment="1">
      <alignment horizontal="left" wrapText="1" indent="1"/>
    </xf>
    <xf numFmtId="0" fontId="20" fillId="10" borderId="51" xfId="0" applyFont="1" applyFill="1" applyBorder="1" applyAlignment="1">
      <alignment horizontal="center" vertical="top" wrapText="1"/>
    </xf>
    <xf numFmtId="0" fontId="20" fillId="10" borderId="23" xfId="0" applyFont="1" applyFill="1" applyBorder="1" applyAlignment="1">
      <alignment horizontal="center" vertical="top" wrapText="1"/>
    </xf>
    <xf numFmtId="0" fontId="20" fillId="10" borderId="18" xfId="0" applyFont="1" applyFill="1" applyBorder="1" applyAlignment="1">
      <alignment horizontal="center" vertical="top" wrapText="1"/>
    </xf>
    <xf numFmtId="0" fontId="20" fillId="10" borderId="19" xfId="0" applyFont="1" applyFill="1" applyBorder="1" applyAlignment="1">
      <alignment horizontal="center" vertical="top" wrapText="1"/>
    </xf>
    <xf numFmtId="0" fontId="20" fillId="10" borderId="20" xfId="0" applyFont="1" applyFill="1" applyBorder="1" applyAlignment="1">
      <alignment horizontal="center" vertical="top" wrapText="1"/>
    </xf>
    <xf numFmtId="0" fontId="20" fillId="10" borderId="52" xfId="0" applyFont="1" applyFill="1" applyBorder="1" applyAlignment="1">
      <alignment horizontal="center" vertical="top" wrapText="1"/>
    </xf>
    <xf numFmtId="166" fontId="0" fillId="0" borderId="0" xfId="0" applyNumberFormat="1"/>
    <xf numFmtId="0" fontId="0" fillId="0" borderId="0" xfId="0" applyAlignment="1">
      <alignment horizontal="center"/>
    </xf>
    <xf numFmtId="166" fontId="0" fillId="0" borderId="0" xfId="0" applyNumberFormat="1" applyAlignment="1">
      <alignment horizontal="center"/>
    </xf>
    <xf numFmtId="166" fontId="19" fillId="0" borderId="3" xfId="0" applyNumberFormat="1" applyFont="1" applyBorder="1" applyAlignment="1">
      <alignment horizontal="center" wrapText="1"/>
    </xf>
    <xf numFmtId="166" fontId="19" fillId="0" borderId="22" xfId="0" applyNumberFormat="1" applyFont="1" applyBorder="1" applyAlignment="1">
      <alignment horizontal="center" wrapText="1"/>
    </xf>
    <xf numFmtId="166" fontId="19" fillId="0" borderId="4" xfId="0" applyNumberFormat="1" applyFont="1" applyBorder="1" applyAlignment="1">
      <alignment horizontal="center" wrapText="1"/>
    </xf>
    <xf numFmtId="166" fontId="19" fillId="0" borderId="5" xfId="0" applyNumberFormat="1" applyFont="1" applyBorder="1" applyAlignment="1">
      <alignment horizontal="center" wrapText="1"/>
    </xf>
    <xf numFmtId="166" fontId="19" fillId="0" borderId="6" xfId="0" applyNumberFormat="1" applyFont="1" applyBorder="1" applyAlignment="1">
      <alignment horizontal="center" wrapText="1"/>
    </xf>
    <xf numFmtId="166" fontId="4" fillId="0" borderId="50" xfId="0" applyNumberFormat="1" applyFont="1" applyBorder="1" applyAlignment="1">
      <alignment horizontal="center"/>
    </xf>
    <xf numFmtId="166" fontId="19" fillId="11" borderId="33" xfId="0" applyNumberFormat="1" applyFont="1" applyFill="1" applyBorder="1" applyAlignment="1">
      <alignment horizontal="center" wrapText="1"/>
    </xf>
    <xf numFmtId="166" fontId="19" fillId="11" borderId="53" xfId="0" applyNumberFormat="1" applyFont="1" applyFill="1" applyBorder="1" applyAlignment="1">
      <alignment horizontal="center" wrapText="1"/>
    </xf>
    <xf numFmtId="166" fontId="19" fillId="11" borderId="54" xfId="0" applyNumberFormat="1" applyFont="1" applyFill="1" applyBorder="1" applyAlignment="1">
      <alignment horizontal="center" wrapText="1"/>
    </xf>
    <xf numFmtId="0" fontId="23" fillId="0" borderId="0" xfId="0" applyFont="1"/>
    <xf numFmtId="166" fontId="19" fillId="11" borderId="55" xfId="0" applyNumberFormat="1" applyFont="1" applyFill="1" applyBorder="1" applyAlignment="1">
      <alignment horizontal="center" wrapText="1"/>
    </xf>
    <xf numFmtId="166" fontId="19" fillId="11" borderId="56" xfId="0" applyNumberFormat="1" applyFont="1" applyFill="1" applyBorder="1" applyAlignment="1">
      <alignment horizontal="center" wrapText="1"/>
    </xf>
    <xf numFmtId="2" fontId="0" fillId="0" borderId="0" xfId="0" applyNumberFormat="1" applyAlignment="1">
      <alignment horizontal="center"/>
    </xf>
    <xf numFmtId="0" fontId="24" fillId="0" borderId="50" xfId="0" applyNumberFormat="1" applyFont="1" applyFill="1" applyBorder="1" applyAlignment="1" applyProtection="1">
      <alignment horizontal="center"/>
    </xf>
    <xf numFmtId="165" fontId="2" fillId="0" borderId="50" xfId="0" applyNumberFormat="1" applyFont="1" applyFill="1" applyBorder="1" applyProtection="1"/>
    <xf numFmtId="0" fontId="3" fillId="0" borderId="50" xfId="0" applyNumberFormat="1" applyFont="1" applyFill="1" applyBorder="1" applyAlignment="1" applyProtection="1">
      <alignment horizontal="center"/>
    </xf>
    <xf numFmtId="165" fontId="3" fillId="0" borderId="50" xfId="0" applyNumberFormat="1" applyFont="1" applyFill="1" applyBorder="1" applyAlignment="1" applyProtection="1">
      <alignment horizontal="left" indent="2"/>
    </xf>
    <xf numFmtId="165" fontId="25" fillId="0" borderId="50" xfId="3" applyNumberFormat="1" applyFont="1" applyFill="1" applyBorder="1" applyAlignment="1" applyProtection="1">
      <alignment horizontal="left" indent="1"/>
    </xf>
    <xf numFmtId="0" fontId="26" fillId="0" borderId="50" xfId="0" applyFont="1" applyFill="1" applyBorder="1" applyAlignment="1" applyProtection="1">
      <alignment horizontal="left"/>
    </xf>
    <xf numFmtId="0" fontId="3" fillId="0" borderId="57" xfId="0" applyNumberFormat="1" applyFont="1" applyFill="1" applyBorder="1" applyAlignment="1" applyProtection="1">
      <alignment horizontal="center"/>
    </xf>
    <xf numFmtId="165" fontId="3" fillId="0" borderId="57" xfId="3" applyNumberFormat="1" applyFont="1" applyFill="1" applyBorder="1" applyAlignment="1" applyProtection="1">
      <alignment horizontal="left" indent="2"/>
    </xf>
    <xf numFmtId="169" fontId="13" fillId="0" borderId="0" xfId="0" applyNumberFormat="1" applyFont="1" applyFill="1" applyBorder="1" applyProtection="1"/>
    <xf numFmtId="0" fontId="3" fillId="0" borderId="39" xfId="0" applyFont="1" applyFill="1" applyBorder="1" applyAlignment="1" applyProtection="1">
      <alignment horizontal="center"/>
    </xf>
    <xf numFmtId="0" fontId="3" fillId="0" borderId="7" xfId="0" applyFont="1" applyFill="1" applyBorder="1" applyAlignment="1" applyProtection="1">
      <alignment horizontal="center"/>
    </xf>
    <xf numFmtId="168" fontId="3" fillId="0" borderId="0" xfId="0" applyNumberFormat="1" applyFont="1" applyFill="1" applyBorder="1" applyAlignment="1" applyProtection="1">
      <alignment horizontal="center"/>
    </xf>
    <xf numFmtId="0" fontId="0" fillId="0" borderId="39" xfId="0" applyBorder="1" applyAlignment="1">
      <alignment horizontal="center"/>
    </xf>
    <xf numFmtId="0" fontId="0" fillId="0" borderId="0" xfId="0" applyBorder="1" applyAlignment="1">
      <alignment horizontal="center"/>
    </xf>
    <xf numFmtId="164" fontId="3" fillId="0" borderId="50" xfId="0" applyNumberFormat="1" applyFont="1" applyFill="1" applyBorder="1" applyAlignment="1" applyProtection="1">
      <alignment horizontal="center"/>
    </xf>
    <xf numFmtId="164" fontId="3" fillId="0" borderId="22" xfId="0" applyNumberFormat="1" applyFont="1" applyFill="1" applyBorder="1" applyAlignment="1" applyProtection="1">
      <alignment horizontal="center"/>
    </xf>
    <xf numFmtId="167" fontId="3" fillId="0" borderId="50" xfId="4" applyNumberFormat="1" applyFont="1" applyFill="1" applyBorder="1" applyAlignment="1" applyProtection="1">
      <alignment horizontal="center"/>
    </xf>
    <xf numFmtId="164" fontId="3" fillId="0" borderId="57" xfId="0" applyNumberFormat="1" applyFont="1" applyFill="1" applyBorder="1" applyAlignment="1" applyProtection="1">
      <alignment horizontal="center"/>
    </xf>
    <xf numFmtId="164" fontId="3" fillId="0" borderId="59" xfId="0" applyNumberFormat="1" applyFont="1" applyFill="1" applyBorder="1" applyAlignment="1" applyProtection="1">
      <alignment horizontal="center"/>
    </xf>
    <xf numFmtId="167" fontId="3" fillId="0" borderId="57" xfId="4" applyNumberFormat="1" applyFont="1" applyFill="1" applyBorder="1" applyAlignment="1" applyProtection="1">
      <alignment horizontal="center"/>
    </xf>
    <xf numFmtId="0" fontId="0" fillId="12" borderId="44" xfId="0" applyFill="1" applyBorder="1"/>
    <xf numFmtId="0" fontId="0" fillId="12" borderId="0" xfId="0" applyFill="1" applyBorder="1"/>
    <xf numFmtId="0" fontId="0" fillId="12" borderId="45" xfId="0" applyFill="1" applyBorder="1"/>
    <xf numFmtId="0" fontId="0" fillId="12" borderId="26" xfId="0" applyFill="1" applyBorder="1"/>
    <xf numFmtId="0" fontId="0" fillId="12" borderId="27" xfId="0" applyFill="1" applyBorder="1"/>
    <xf numFmtId="0" fontId="0" fillId="12" borderId="28" xfId="0" applyFill="1" applyBorder="1"/>
    <xf numFmtId="0" fontId="3" fillId="0" borderId="0" xfId="0" applyFont="1" applyFill="1" applyProtection="1"/>
    <xf numFmtId="0" fontId="4" fillId="0" borderId="7" xfId="0" applyFont="1" applyFill="1" applyBorder="1" applyAlignment="1" applyProtection="1">
      <alignment horizontal="left"/>
    </xf>
    <xf numFmtId="0" fontId="3" fillId="0" borderId="0" xfId="0" applyFont="1" applyFill="1" applyBorder="1" applyAlignment="1" applyProtection="1">
      <alignment wrapText="1"/>
    </xf>
    <xf numFmtId="0" fontId="3" fillId="0" borderId="0" xfId="0" applyFont="1" applyFill="1" applyAlignment="1" applyProtection="1">
      <alignment wrapText="1"/>
    </xf>
    <xf numFmtId="0" fontId="3" fillId="0" borderId="0" xfId="0" applyFont="1" applyFill="1" applyBorder="1" applyAlignment="1" applyProtection="1">
      <alignment horizontal="left"/>
    </xf>
    <xf numFmtId="0" fontId="4" fillId="0" borderId="3" xfId="0" applyFont="1" applyFill="1" applyBorder="1" applyAlignment="1" applyProtection="1">
      <alignment horizontal="left"/>
    </xf>
    <xf numFmtId="0" fontId="4" fillId="0" borderId="10" xfId="0" applyFont="1" applyFill="1" applyBorder="1" applyAlignment="1" applyProtection="1">
      <alignment horizontal="left"/>
    </xf>
    <xf numFmtId="0" fontId="4" fillId="0" borderId="0" xfId="0" applyFont="1" applyFill="1" applyBorder="1" applyAlignment="1" applyProtection="1">
      <alignment horizontal="left"/>
    </xf>
    <xf numFmtId="41" fontId="3" fillId="0" borderId="0" xfId="0" applyNumberFormat="1" applyFont="1" applyFill="1" applyBorder="1" applyProtection="1"/>
    <xf numFmtId="41" fontId="4" fillId="0" borderId="0" xfId="0" applyNumberFormat="1" applyFont="1" applyFill="1" applyBorder="1" applyAlignment="1" applyProtection="1">
      <alignment horizontal="center"/>
    </xf>
    <xf numFmtId="41" fontId="3" fillId="0" borderId="5" xfId="1" applyNumberFormat="1" applyFont="1" applyFill="1" applyBorder="1" applyAlignment="1" applyProtection="1">
      <alignment horizontal="center"/>
    </xf>
    <xf numFmtId="41" fontId="3" fillId="0" borderId="6" xfId="1" applyNumberFormat="1" applyFont="1" applyFill="1" applyBorder="1" applyAlignment="1" applyProtection="1">
      <alignment horizontal="center"/>
    </xf>
    <xf numFmtId="41" fontId="4" fillId="0" borderId="9" xfId="1" applyNumberFormat="1" applyFont="1" applyFill="1" applyBorder="1" applyAlignment="1" applyProtection="1">
      <alignment horizontal="center"/>
    </xf>
    <xf numFmtId="41" fontId="3" fillId="0" borderId="0" xfId="0" applyNumberFormat="1" applyFont="1" applyFill="1" applyBorder="1" applyAlignment="1" applyProtection="1">
      <alignment horizontal="center"/>
    </xf>
    <xf numFmtId="0" fontId="3" fillId="0" borderId="3" xfId="0" applyFont="1" applyFill="1" applyBorder="1" applyAlignment="1" applyProtection="1">
      <alignment horizontal="left"/>
    </xf>
    <xf numFmtId="0" fontId="3" fillId="0" borderId="58" xfId="0" applyFont="1" applyFill="1" applyBorder="1" applyAlignment="1" applyProtection="1">
      <alignment horizontal="left"/>
    </xf>
    <xf numFmtId="0" fontId="4" fillId="0" borderId="8" xfId="0" applyFont="1" applyFill="1" applyBorder="1" applyAlignment="1" applyProtection="1">
      <alignment horizontal="left"/>
    </xf>
    <xf numFmtId="0" fontId="31" fillId="0" borderId="0" xfId="0" applyFont="1" applyAlignment="1">
      <alignment horizontal="center" readingOrder="1"/>
    </xf>
    <xf numFmtId="41" fontId="4" fillId="0" borderId="13" xfId="1" applyNumberFormat="1" applyFont="1" applyFill="1" applyBorder="1" applyProtection="1"/>
    <xf numFmtId="170" fontId="3" fillId="0" borderId="0" xfId="1" applyNumberFormat="1" applyFont="1" applyFill="1" applyBorder="1" applyAlignment="1" applyProtection="1">
      <alignment horizontal="center"/>
    </xf>
    <xf numFmtId="41" fontId="3" fillId="0" borderId="1" xfId="1" applyNumberFormat="1" applyFont="1" applyFill="1" applyBorder="1" applyAlignment="1" applyProtection="1">
      <alignment horizontal="center"/>
    </xf>
    <xf numFmtId="41" fontId="3" fillId="0" borderId="39" xfId="1" applyNumberFormat="1" applyFont="1" applyFill="1" applyBorder="1" applyAlignment="1" applyProtection="1">
      <alignment horizontal="center"/>
    </xf>
    <xf numFmtId="41" fontId="3" fillId="0" borderId="64" xfId="1" applyNumberFormat="1" applyFont="1" applyFill="1" applyBorder="1" applyAlignment="1" applyProtection="1">
      <alignment horizontal="center"/>
    </xf>
    <xf numFmtId="170" fontId="3" fillId="0" borderId="3" xfId="1" applyNumberFormat="1" applyFont="1" applyFill="1" applyBorder="1" applyAlignment="1" applyProtection="1">
      <alignment horizontal="center"/>
    </xf>
    <xf numFmtId="41" fontId="3" fillId="0" borderId="7" xfId="1" applyNumberFormat="1" applyFont="1" applyFill="1" applyBorder="1" applyAlignment="1" applyProtection="1">
      <alignment horizontal="center"/>
    </xf>
    <xf numFmtId="41" fontId="3" fillId="0" borderId="7" xfId="1" applyNumberFormat="1" applyFont="1" applyFill="1" applyBorder="1" applyProtection="1"/>
    <xf numFmtId="41" fontId="3" fillId="0" borderId="59" xfId="1" applyNumberFormat="1" applyFont="1" applyFill="1" applyBorder="1" applyProtection="1"/>
    <xf numFmtId="41" fontId="3" fillId="0" borderId="58" xfId="1" applyNumberFormat="1" applyFont="1" applyFill="1" applyBorder="1" applyAlignment="1" applyProtection="1">
      <alignment horizontal="center"/>
    </xf>
    <xf numFmtId="170" fontId="3" fillId="0" borderId="22" xfId="1" applyNumberFormat="1" applyFont="1" applyFill="1" applyBorder="1" applyAlignment="1" applyProtection="1">
      <alignment horizontal="center"/>
    </xf>
    <xf numFmtId="171" fontId="3" fillId="0" borderId="17" xfId="1" applyNumberFormat="1" applyFont="1" applyFill="1" applyBorder="1" applyAlignment="1" applyProtection="1">
      <alignment horizontal="center"/>
    </xf>
    <xf numFmtId="171" fontId="3" fillId="0" borderId="16" xfId="1" applyNumberFormat="1" applyFont="1" applyFill="1" applyBorder="1" applyProtection="1"/>
    <xf numFmtId="171" fontId="3" fillId="0" borderId="5" xfId="1" applyNumberFormat="1" applyFont="1" applyFill="1" applyBorder="1" applyAlignment="1" applyProtection="1">
      <alignment horizontal="center"/>
    </xf>
    <xf numFmtId="171" fontId="3" fillId="0" borderId="6" xfId="1" applyNumberFormat="1" applyFont="1" applyFill="1" applyBorder="1" applyProtection="1"/>
    <xf numFmtId="171" fontId="4" fillId="0" borderId="9" xfId="1" applyNumberFormat="1" applyFont="1" applyFill="1" applyBorder="1" applyAlignment="1" applyProtection="1">
      <alignment horizontal="center"/>
    </xf>
    <xf numFmtId="171" fontId="4" fillId="0" borderId="13" xfId="1" applyNumberFormat="1" applyFont="1" applyFill="1" applyBorder="1" applyProtection="1"/>
    <xf numFmtId="0" fontId="3" fillId="0" borderId="0" xfId="0" applyFont="1" applyFill="1" applyBorder="1" applyAlignment="1" applyProtection="1">
      <alignment horizontal="center"/>
    </xf>
    <xf numFmtId="168" fontId="4" fillId="15" borderId="26" xfId="0" applyNumberFormat="1" applyFont="1" applyFill="1" applyBorder="1" applyAlignment="1" applyProtection="1">
      <alignment horizontal="center" vertical="top" wrapText="1"/>
    </xf>
    <xf numFmtId="168" fontId="4" fillId="15" borderId="74" xfId="0" applyNumberFormat="1" applyFont="1" applyFill="1" applyBorder="1" applyAlignment="1" applyProtection="1">
      <alignment horizontal="center" vertical="top" wrapText="1"/>
    </xf>
    <xf numFmtId="168" fontId="4" fillId="16" borderId="74" xfId="0" applyNumberFormat="1" applyFont="1" applyFill="1" applyBorder="1" applyAlignment="1" applyProtection="1">
      <alignment horizontal="center" vertical="top" wrapText="1"/>
    </xf>
    <xf numFmtId="168" fontId="4" fillId="16" borderId="75" xfId="0" applyNumberFormat="1" applyFont="1" applyFill="1" applyBorder="1" applyAlignment="1" applyProtection="1">
      <alignment horizontal="center" vertical="top" wrapText="1"/>
    </xf>
    <xf numFmtId="168" fontId="4" fillId="18" borderId="26" xfId="0" applyNumberFormat="1" applyFont="1" applyFill="1" applyBorder="1" applyAlignment="1" applyProtection="1">
      <alignment horizontal="center" vertical="top" wrapText="1"/>
    </xf>
    <xf numFmtId="168" fontId="4" fillId="18" borderId="74" xfId="0" applyNumberFormat="1" applyFont="1" applyFill="1" applyBorder="1" applyAlignment="1" applyProtection="1">
      <alignment horizontal="center" vertical="top" wrapText="1"/>
    </xf>
    <xf numFmtId="168" fontId="4" fillId="12" borderId="75" xfId="0" applyNumberFormat="1" applyFont="1" applyFill="1" applyBorder="1" applyAlignment="1" applyProtection="1">
      <alignment horizontal="center" vertical="top" wrapText="1"/>
    </xf>
    <xf numFmtId="168" fontId="4" fillId="12" borderId="74" xfId="0" applyNumberFormat="1" applyFont="1" applyFill="1" applyBorder="1" applyAlignment="1" applyProtection="1">
      <alignment horizontal="center" vertical="top" wrapText="1"/>
    </xf>
    <xf numFmtId="164" fontId="3" fillId="0" borderId="50" xfId="0" applyNumberFormat="1" applyFont="1" applyFill="1" applyBorder="1" applyAlignment="1" applyProtection="1"/>
    <xf numFmtId="3" fontId="3" fillId="0" borderId="50" xfId="0" applyNumberFormat="1" applyFont="1" applyFill="1" applyBorder="1" applyAlignment="1" applyProtection="1">
      <alignment horizontal="center"/>
    </xf>
    <xf numFmtId="172" fontId="3" fillId="0" borderId="50" xfId="0" applyNumberFormat="1" applyFont="1" applyFill="1" applyBorder="1" applyAlignment="1" applyProtection="1">
      <alignment horizontal="center"/>
    </xf>
    <xf numFmtId="164" fontId="4" fillId="16" borderId="55" xfId="0" applyNumberFormat="1" applyFont="1" applyFill="1" applyBorder="1" applyAlignment="1" applyProtection="1">
      <alignment horizontal="center"/>
    </xf>
    <xf numFmtId="164" fontId="4" fillId="16" borderId="77" xfId="0" applyNumberFormat="1" applyFont="1" applyFill="1" applyBorder="1" applyAlignment="1" applyProtection="1">
      <alignment horizontal="center"/>
    </xf>
    <xf numFmtId="164" fontId="4" fillId="16" borderId="35" xfId="0" applyNumberFormat="1" applyFont="1" applyFill="1" applyBorder="1" applyAlignment="1" applyProtection="1">
      <alignment horizontal="center"/>
    </xf>
    <xf numFmtId="164" fontId="3" fillId="0" borderId="0" xfId="0" applyNumberFormat="1" applyFont="1" applyFill="1" applyBorder="1" applyAlignment="1" applyProtection="1">
      <alignment horizontal="center"/>
    </xf>
    <xf numFmtId="164" fontId="3" fillId="0" borderId="22" xfId="0" applyNumberFormat="1" applyFont="1" applyFill="1" applyBorder="1" applyAlignment="1" applyProtection="1"/>
    <xf numFmtId="164" fontId="3" fillId="0" borderId="22" xfId="0" quotePrefix="1" applyNumberFormat="1" applyFont="1" applyFill="1" applyBorder="1" applyAlignment="1" applyProtection="1"/>
    <xf numFmtId="164" fontId="3" fillId="0" borderId="0" xfId="0" applyNumberFormat="1" applyFont="1" applyFill="1" applyBorder="1" applyAlignment="1" applyProtection="1"/>
    <xf numFmtId="164" fontId="4" fillId="17" borderId="33" xfId="0" applyNumberFormat="1" applyFont="1" applyFill="1" applyBorder="1" applyAlignment="1" applyProtection="1"/>
    <xf numFmtId="164" fontId="4" fillId="17" borderId="34" xfId="0" applyNumberFormat="1" applyFont="1" applyFill="1" applyBorder="1" applyAlignment="1" applyProtection="1"/>
    <xf numFmtId="164" fontId="4" fillId="17" borderId="35" xfId="0" applyNumberFormat="1" applyFont="1" applyFill="1" applyBorder="1" applyAlignment="1" applyProtection="1"/>
    <xf numFmtId="164" fontId="3" fillId="19" borderId="55" xfId="0" applyNumberFormat="1" applyFont="1" applyFill="1" applyBorder="1" applyAlignment="1" applyProtection="1"/>
    <xf numFmtId="164" fontId="3" fillId="19" borderId="77" xfId="0" applyNumberFormat="1" applyFont="1" applyFill="1" applyBorder="1" applyAlignment="1" applyProtection="1"/>
    <xf numFmtId="164" fontId="3" fillId="19" borderId="35" xfId="0" applyNumberFormat="1" applyFont="1" applyFill="1" applyBorder="1" applyAlignment="1" applyProtection="1"/>
    <xf numFmtId="3" fontId="25" fillId="0" borderId="50" xfId="3" applyNumberFormat="1" applyFont="1" applyFill="1" applyBorder="1" applyAlignment="1" applyProtection="1">
      <alignment horizontal="center"/>
    </xf>
    <xf numFmtId="164" fontId="3" fillId="0" borderId="7" xfId="0" applyNumberFormat="1" applyFont="1" applyFill="1" applyBorder="1" applyAlignment="1" applyProtection="1">
      <alignment horizontal="center"/>
    </xf>
    <xf numFmtId="0" fontId="0" fillId="0" borderId="24" xfId="0" applyBorder="1" applyAlignment="1">
      <alignment horizontal="center"/>
    </xf>
    <xf numFmtId="3" fontId="3" fillId="0" borderId="22" xfId="0" applyNumberFormat="1" applyFont="1" applyFill="1" applyBorder="1" applyAlignment="1" applyProtection="1">
      <alignment horizontal="center"/>
    </xf>
    <xf numFmtId="3" fontId="4" fillId="15" borderId="56" xfId="0" applyNumberFormat="1" applyFont="1" applyFill="1" applyBorder="1" applyAlignment="1" applyProtection="1">
      <alignment horizontal="center"/>
    </xf>
    <xf numFmtId="169" fontId="13" fillId="0" borderId="0" xfId="0" applyNumberFormat="1" applyFont="1" applyFill="1" applyBorder="1" applyAlignment="1" applyProtection="1">
      <alignment horizontal="center"/>
    </xf>
    <xf numFmtId="165" fontId="2" fillId="0" borderId="50" xfId="0" applyNumberFormat="1" applyFont="1" applyFill="1" applyBorder="1" applyAlignment="1" applyProtection="1">
      <alignment horizontal="center"/>
    </xf>
    <xf numFmtId="165" fontId="3" fillId="0" borderId="57" xfId="3" applyNumberFormat="1" applyFont="1" applyFill="1" applyBorder="1" applyAlignment="1" applyProtection="1">
      <alignment horizontal="center"/>
    </xf>
    <xf numFmtId="3" fontId="0" fillId="0" borderId="0" xfId="0" applyNumberFormat="1" applyAlignment="1">
      <alignment horizontal="center"/>
    </xf>
    <xf numFmtId="172" fontId="0" fillId="0" borderId="0" xfId="0" applyNumberFormat="1" applyAlignment="1">
      <alignment horizontal="center"/>
    </xf>
    <xf numFmtId="10" fontId="3" fillId="0" borderId="22" xfId="4" applyNumberFormat="1" applyFont="1" applyFill="1" applyBorder="1" applyAlignment="1" applyProtection="1">
      <alignment horizontal="center"/>
    </xf>
    <xf numFmtId="10" fontId="3" fillId="0" borderId="50" xfId="4" applyNumberFormat="1" applyFont="1" applyFill="1" applyBorder="1" applyAlignment="1" applyProtection="1">
      <alignment horizontal="center"/>
    </xf>
    <xf numFmtId="10" fontId="3" fillId="21" borderId="11" xfId="4" applyNumberFormat="1" applyFont="1" applyFill="1" applyBorder="1" applyAlignment="1" applyProtection="1">
      <alignment horizontal="center"/>
    </xf>
    <xf numFmtId="0" fontId="0" fillId="0" borderId="3" xfId="0" applyBorder="1" applyAlignment="1">
      <alignment horizontal="center"/>
    </xf>
    <xf numFmtId="166" fontId="35" fillId="0" borderId="3" xfId="0" applyNumberFormat="1" applyFont="1" applyBorder="1" applyAlignment="1">
      <alignment horizontal="right" wrapText="1"/>
    </xf>
    <xf numFmtId="166" fontId="35" fillId="0" borderId="22" xfId="0" applyNumberFormat="1" applyFont="1" applyBorder="1" applyAlignment="1">
      <alignment horizontal="right" wrapText="1"/>
    </xf>
    <xf numFmtId="166" fontId="35" fillId="0" borderId="4" xfId="0" applyNumberFormat="1" applyFont="1" applyBorder="1" applyAlignment="1">
      <alignment horizontal="right" wrapText="1"/>
    </xf>
    <xf numFmtId="166" fontId="35" fillId="0" borderId="5" xfId="0" applyNumberFormat="1" applyFont="1" applyBorder="1" applyAlignment="1">
      <alignment horizontal="right" wrapText="1"/>
    </xf>
    <xf numFmtId="166" fontId="35" fillId="0" borderId="21" xfId="0" applyNumberFormat="1" applyFont="1" applyBorder="1" applyAlignment="1">
      <alignment horizontal="right" wrapText="1"/>
    </xf>
    <xf numFmtId="0" fontId="37" fillId="20" borderId="44" xfId="0" applyFont="1" applyFill="1" applyBorder="1"/>
    <xf numFmtId="0" fontId="37" fillId="20" borderId="0" xfId="0" applyFont="1" applyFill="1" applyBorder="1"/>
    <xf numFmtId="0" fontId="37" fillId="20" borderId="45" xfId="0" applyFont="1" applyFill="1" applyBorder="1"/>
    <xf numFmtId="0" fontId="37" fillId="20" borderId="26" xfId="0" applyFont="1" applyFill="1" applyBorder="1"/>
    <xf numFmtId="0" fontId="37" fillId="20" borderId="27" xfId="0" applyFont="1" applyFill="1" applyBorder="1"/>
    <xf numFmtId="0" fontId="37" fillId="20" borderId="28" xfId="0" applyFont="1" applyFill="1" applyBorder="1"/>
    <xf numFmtId="4" fontId="3" fillId="0" borderId="0" xfId="0" applyNumberFormat="1" applyFont="1" applyFill="1" applyBorder="1" applyAlignment="1" applyProtection="1">
      <alignment horizontal="center"/>
    </xf>
    <xf numFmtId="4" fontId="3" fillId="0" borderId="27" xfId="0" applyNumberFormat="1" applyFont="1" applyFill="1" applyBorder="1" applyAlignment="1" applyProtection="1">
      <alignment horizontal="center"/>
    </xf>
    <xf numFmtId="4" fontId="4" fillId="0" borderId="13" xfId="0" applyNumberFormat="1" applyFont="1" applyFill="1" applyBorder="1" applyAlignment="1" applyProtection="1">
      <alignment horizontal="center" vertical="center"/>
    </xf>
    <xf numFmtId="4" fontId="7" fillId="0" borderId="0" xfId="0" applyNumberFormat="1" applyFont="1" applyFill="1" applyBorder="1" applyAlignment="1" applyProtection="1">
      <alignment horizontal="center"/>
    </xf>
    <xf numFmtId="3" fontId="3" fillId="0" borderId="6" xfId="0" applyNumberFormat="1" applyFont="1" applyFill="1" applyBorder="1" applyAlignment="1" applyProtection="1">
      <alignment horizontal="center"/>
    </xf>
    <xf numFmtId="3" fontId="4" fillId="0" borderId="6" xfId="3" applyNumberFormat="1" applyFont="1" applyFill="1" applyBorder="1" applyAlignment="1" applyProtection="1">
      <alignment horizontal="center"/>
    </xf>
    <xf numFmtId="3" fontId="11" fillId="0" borderId="0" xfId="0" applyNumberFormat="1" applyFont="1" applyAlignment="1">
      <alignment horizontal="center"/>
    </xf>
    <xf numFmtId="3" fontId="4" fillId="0" borderId="6" xfId="0" applyNumberFormat="1" applyFont="1" applyFill="1" applyBorder="1" applyAlignment="1" applyProtection="1">
      <alignment horizontal="center"/>
    </xf>
    <xf numFmtId="3" fontId="4" fillId="0" borderId="13" xfId="0" applyNumberFormat="1" applyFont="1" applyFill="1" applyBorder="1" applyAlignment="1" applyProtection="1">
      <alignment horizontal="center" vertical="center"/>
    </xf>
    <xf numFmtId="3" fontId="4" fillId="0" borderId="6" xfId="0" applyNumberFormat="1" applyFont="1" applyFill="1" applyBorder="1" applyAlignment="1" applyProtection="1">
      <alignment horizontal="center" vertical="center"/>
    </xf>
    <xf numFmtId="3" fontId="4" fillId="0" borderId="21" xfId="0" applyNumberFormat="1" applyFont="1" applyFill="1" applyBorder="1" applyAlignment="1" applyProtection="1">
      <alignment horizontal="center" vertical="center"/>
    </xf>
    <xf numFmtId="0" fontId="3" fillId="0" borderId="7" xfId="0" applyFont="1" applyFill="1" applyBorder="1" applyAlignment="1" applyProtection="1">
      <alignment horizontal="center"/>
    </xf>
    <xf numFmtId="10" fontId="3" fillId="22" borderId="11" xfId="4" applyNumberFormat="1" applyFont="1" applyFill="1" applyBorder="1" applyAlignment="1" applyProtection="1">
      <alignment horizontal="center"/>
    </xf>
    <xf numFmtId="10" fontId="3" fillId="20" borderId="11" xfId="4" applyNumberFormat="1" applyFont="1" applyFill="1" applyBorder="1" applyAlignment="1" applyProtection="1">
      <alignment horizontal="center"/>
    </xf>
    <xf numFmtId="173" fontId="2" fillId="4" borderId="0" xfId="0" applyNumberFormat="1" applyFont="1" applyFill="1" applyBorder="1" applyAlignment="1" applyProtection="1">
      <alignment horizontal="center" vertical="center"/>
    </xf>
    <xf numFmtId="173" fontId="2" fillId="5" borderId="0" xfId="0" applyNumberFormat="1" applyFont="1" applyFill="1" applyBorder="1" applyAlignment="1" applyProtection="1">
      <alignment horizontal="center" vertical="center"/>
    </xf>
    <xf numFmtId="173" fontId="2" fillId="6" borderId="0" xfId="0" applyNumberFormat="1" applyFont="1" applyFill="1" applyBorder="1" applyAlignment="1" applyProtection="1">
      <alignment horizontal="center" vertical="center"/>
    </xf>
    <xf numFmtId="0" fontId="3" fillId="0" borderId="0" xfId="0" applyFont="1" applyFill="1" applyBorder="1" applyAlignment="1" applyProtection="1">
      <alignment horizontal="center"/>
    </xf>
    <xf numFmtId="0" fontId="0" fillId="0" borderId="45" xfId="0" applyBorder="1"/>
    <xf numFmtId="0" fontId="0" fillId="0" borderId="0" xfId="0" applyBorder="1"/>
    <xf numFmtId="0" fontId="3" fillId="0" borderId="0" xfId="0" applyFont="1" applyFill="1" applyBorder="1" applyAlignment="1" applyProtection="1">
      <alignment horizontal="center"/>
    </xf>
    <xf numFmtId="4" fontId="4" fillId="0" borderId="25" xfId="0" applyNumberFormat="1" applyFont="1" applyFill="1" applyBorder="1" applyAlignment="1" applyProtection="1">
      <alignment horizontal="center"/>
    </xf>
    <xf numFmtId="0" fontId="9" fillId="3" borderId="34" xfId="0" applyNumberFormat="1" applyFont="1" applyFill="1" applyBorder="1" applyAlignment="1" applyProtection="1">
      <alignment horizontal="center" vertical="center" wrapText="1"/>
    </xf>
    <xf numFmtId="0" fontId="9" fillId="3" borderId="35" xfId="0" applyNumberFormat="1" applyFont="1" applyFill="1" applyBorder="1" applyAlignment="1" applyProtection="1">
      <alignment horizontal="center" vertical="center" wrapText="1"/>
    </xf>
    <xf numFmtId="165" fontId="2" fillId="0" borderId="0" xfId="0" applyNumberFormat="1" applyFont="1" applyFill="1" applyBorder="1" applyAlignment="1" applyProtection="1">
      <alignment horizontal="center"/>
    </xf>
    <xf numFmtId="0" fontId="38" fillId="3" borderId="11" xfId="0" applyNumberFormat="1" applyFont="1" applyFill="1" applyBorder="1" applyAlignment="1" applyProtection="1">
      <alignment horizontal="center" vertical="center"/>
    </xf>
    <xf numFmtId="165" fontId="9" fillId="0" borderId="46" xfId="0" quotePrefix="1" applyNumberFormat="1" applyFont="1" applyFill="1" applyBorder="1" applyAlignment="1" applyProtection="1">
      <alignment horizontal="center" vertical="center" wrapText="1"/>
    </xf>
    <xf numFmtId="3" fontId="2" fillId="8" borderId="50" xfId="0" applyNumberFormat="1" applyFont="1" applyFill="1" applyBorder="1" applyAlignment="1" applyProtection="1">
      <alignment horizontal="center"/>
    </xf>
    <xf numFmtId="165" fontId="10" fillId="8" borderId="50" xfId="0" applyNumberFormat="1" applyFont="1" applyFill="1" applyBorder="1" applyAlignment="1" applyProtection="1">
      <alignment horizontal="left"/>
      <protection locked="0"/>
    </xf>
    <xf numFmtId="165" fontId="10" fillId="8" borderId="50" xfId="0" applyNumberFormat="1" applyFont="1" applyFill="1" applyBorder="1" applyAlignment="1" applyProtection="1">
      <alignment horizontal="center"/>
      <protection locked="0"/>
    </xf>
    <xf numFmtId="3" fontId="3" fillId="8" borderId="50" xfId="0" applyNumberFormat="1" applyFont="1" applyFill="1" applyBorder="1" applyAlignment="1" applyProtection="1">
      <alignment horizontal="center"/>
    </xf>
    <xf numFmtId="165" fontId="10" fillId="0" borderId="22" xfId="0" applyNumberFormat="1" applyFont="1" applyFill="1" applyBorder="1" applyAlignment="1" applyProtection="1">
      <alignment horizontal="center"/>
    </xf>
    <xf numFmtId="165" fontId="2" fillId="0" borderId="22" xfId="3" applyNumberFormat="1" applyFont="1" applyFill="1" applyBorder="1" applyAlignment="1" applyProtection="1">
      <alignment horizontal="center"/>
    </xf>
    <xf numFmtId="2" fontId="9" fillId="0" borderId="52" xfId="0" quotePrefix="1" applyNumberFormat="1" applyFont="1" applyFill="1" applyBorder="1" applyAlignment="1" applyProtection="1">
      <alignment horizontal="center" vertical="center" wrapText="1"/>
    </xf>
    <xf numFmtId="165" fontId="2" fillId="0" borderId="78" xfId="0" applyNumberFormat="1" applyFont="1" applyFill="1" applyBorder="1" applyAlignment="1" applyProtection="1">
      <alignment horizontal="center" vertical="top" wrapText="1"/>
    </xf>
    <xf numFmtId="2" fontId="10" fillId="0" borderId="22" xfId="0" applyNumberFormat="1" applyFont="1" applyFill="1" applyBorder="1" applyAlignment="1" applyProtection="1">
      <alignment horizontal="center"/>
    </xf>
    <xf numFmtId="165" fontId="10" fillId="0" borderId="59" xfId="0" applyNumberFormat="1" applyFont="1" applyFill="1" applyBorder="1" applyAlignment="1" applyProtection="1">
      <alignment horizontal="center"/>
    </xf>
    <xf numFmtId="2" fontId="39" fillId="4" borderId="0" xfId="0" applyNumberFormat="1" applyFont="1" applyFill="1" applyBorder="1" applyAlignment="1" applyProtection="1">
      <alignment horizontal="center" vertical="center"/>
      <protection locked="0"/>
    </xf>
    <xf numFmtId="2" fontId="39" fillId="5" borderId="0" xfId="0" applyNumberFormat="1" applyFont="1" applyFill="1" applyBorder="1" applyAlignment="1" applyProtection="1">
      <alignment horizontal="center" vertical="center"/>
      <protection locked="0"/>
    </xf>
    <xf numFmtId="40" fontId="40" fillId="6" borderId="0" xfId="0" applyNumberFormat="1" applyFont="1" applyFill="1" applyBorder="1" applyAlignment="1" applyProtection="1">
      <alignment horizontal="center" vertical="center"/>
      <protection locked="0"/>
    </xf>
    <xf numFmtId="2" fontId="40" fillId="4" borderId="0" xfId="0" applyNumberFormat="1" applyFont="1" applyFill="1" applyBorder="1" applyAlignment="1" applyProtection="1">
      <alignment horizontal="center" vertical="center"/>
      <protection locked="0"/>
    </xf>
    <xf numFmtId="2" fontId="9" fillId="0" borderId="79" xfId="0" quotePrefix="1" applyNumberFormat="1" applyFont="1" applyFill="1" applyBorder="1" applyAlignment="1" applyProtection="1">
      <alignment horizontal="center" vertical="center" wrapText="1"/>
    </xf>
    <xf numFmtId="165" fontId="2" fillId="0" borderId="80" xfId="0" applyNumberFormat="1" applyFont="1" applyFill="1" applyBorder="1" applyAlignment="1" applyProtection="1">
      <alignment horizontal="center" vertical="top" wrapText="1"/>
    </xf>
    <xf numFmtId="2" fontId="2" fillId="0" borderId="22" xfId="0" applyNumberFormat="1" applyFont="1" applyFill="1" applyBorder="1" applyAlignment="1" applyProtection="1">
      <alignment horizontal="center"/>
    </xf>
    <xf numFmtId="2" fontId="2" fillId="0" borderId="15" xfId="0" applyNumberFormat="1" applyFont="1" applyFill="1" applyBorder="1" applyAlignment="1" applyProtection="1">
      <alignment horizontal="center"/>
    </xf>
    <xf numFmtId="165" fontId="10" fillId="0" borderId="60" xfId="3" applyNumberFormat="1" applyFont="1" applyFill="1" applyBorder="1" applyProtection="1"/>
    <xf numFmtId="165" fontId="2" fillId="0" borderId="78" xfId="3" applyNumberFormat="1" applyFont="1" applyFill="1" applyBorder="1" applyAlignment="1" applyProtection="1">
      <alignment horizontal="left"/>
    </xf>
    <xf numFmtId="165" fontId="2" fillId="0" borderId="50" xfId="3" applyNumberFormat="1" applyFont="1" applyFill="1" applyBorder="1" applyAlignment="1" applyProtection="1">
      <alignment horizontal="left"/>
    </xf>
    <xf numFmtId="165" fontId="2" fillId="0" borderId="50" xfId="3" applyNumberFormat="1" applyFont="1" applyFill="1" applyBorder="1" applyAlignment="1" applyProtection="1">
      <alignment horizontal="left" indent="1"/>
    </xf>
    <xf numFmtId="165" fontId="10" fillId="0" borderId="50" xfId="0" applyNumberFormat="1" applyFont="1" applyFill="1" applyBorder="1" applyAlignment="1" applyProtection="1">
      <alignment horizontal="left" indent="2"/>
    </xf>
    <xf numFmtId="165" fontId="2" fillId="0" borderId="46" xfId="0" applyNumberFormat="1" applyFont="1" applyFill="1" applyBorder="1" applyAlignment="1" applyProtection="1">
      <alignment vertical="center"/>
    </xf>
    <xf numFmtId="165" fontId="2" fillId="0" borderId="50" xfId="0" applyNumberFormat="1" applyFont="1" applyFill="1" applyBorder="1" applyAlignment="1" applyProtection="1">
      <alignment vertical="center"/>
    </xf>
    <xf numFmtId="165" fontId="10" fillId="0" borderId="50" xfId="3" applyNumberFormat="1" applyFont="1" applyFill="1" applyBorder="1" applyAlignment="1" applyProtection="1">
      <alignment horizontal="left" indent="2"/>
    </xf>
    <xf numFmtId="165" fontId="10" fillId="0" borderId="50" xfId="3" applyNumberFormat="1" applyFont="1" applyFill="1" applyBorder="1" applyAlignment="1" applyProtection="1">
      <alignment horizontal="left" indent="1"/>
    </xf>
    <xf numFmtId="49" fontId="30" fillId="8" borderId="44" xfId="2" applyNumberFormat="1" applyFont="1" applyFill="1" applyBorder="1" applyAlignment="1" applyProtection="1"/>
    <xf numFmtId="165" fontId="10" fillId="0" borderId="57" xfId="0" applyNumberFormat="1" applyFont="1" applyFill="1" applyBorder="1" applyAlignment="1" applyProtection="1">
      <alignment horizontal="center"/>
    </xf>
    <xf numFmtId="165" fontId="2" fillId="0" borderId="22" xfId="0" applyNumberFormat="1" applyFont="1" applyFill="1" applyBorder="1" applyAlignment="1" applyProtection="1">
      <alignment horizontal="center"/>
    </xf>
    <xf numFmtId="165" fontId="10" fillId="0" borderId="22" xfId="0" applyNumberFormat="1" applyFont="1" applyFill="1" applyBorder="1" applyAlignment="1" applyProtection="1">
      <alignment horizontal="center"/>
      <protection locked="0"/>
    </xf>
    <xf numFmtId="165" fontId="2" fillId="0" borderId="15" xfId="0" applyNumberFormat="1" applyFont="1" applyFill="1" applyBorder="1" applyAlignment="1" applyProtection="1">
      <alignment horizontal="center" vertical="center"/>
    </xf>
    <xf numFmtId="165" fontId="2" fillId="0" borderId="10" xfId="0" applyNumberFormat="1" applyFont="1" applyFill="1" applyBorder="1" applyProtection="1"/>
    <xf numFmtId="165" fontId="2" fillId="0" borderId="46" xfId="0" applyNumberFormat="1" applyFont="1" applyFill="1" applyBorder="1" applyProtection="1"/>
    <xf numFmtId="165" fontId="2" fillId="0" borderId="3" xfId="3" applyNumberFormat="1" applyFont="1" applyFill="1" applyBorder="1" applyAlignment="1" applyProtection="1">
      <alignment horizontal="center"/>
    </xf>
    <xf numFmtId="165" fontId="2" fillId="0" borderId="50" xfId="3" applyNumberFormat="1" applyFont="1" applyFill="1" applyBorder="1" applyAlignment="1" applyProtection="1">
      <alignment horizontal="center"/>
    </xf>
    <xf numFmtId="165" fontId="10" fillId="0" borderId="50" xfId="0" applyNumberFormat="1" applyFont="1" applyFill="1" applyBorder="1" applyAlignment="1" applyProtection="1">
      <alignment horizontal="center"/>
    </xf>
    <xf numFmtId="165" fontId="2" fillId="0" borderId="46" xfId="0" applyNumberFormat="1" applyFont="1" applyFill="1" applyBorder="1" applyAlignment="1" applyProtection="1">
      <alignment horizontal="center" vertical="center"/>
    </xf>
    <xf numFmtId="165" fontId="10" fillId="0" borderId="60" xfId="0" applyNumberFormat="1" applyFont="1" applyFill="1" applyBorder="1" applyAlignment="1" applyProtection="1">
      <alignment horizontal="center"/>
    </xf>
    <xf numFmtId="165" fontId="9" fillId="0" borderId="39" xfId="0" quotePrefix="1" applyNumberFormat="1" applyFont="1" applyFill="1" applyBorder="1" applyAlignment="1" applyProtection="1">
      <alignment horizontal="center" vertical="center" wrapText="1"/>
    </xf>
    <xf numFmtId="165" fontId="9" fillId="0" borderId="66" xfId="0" quotePrefix="1" applyNumberFormat="1" applyFont="1" applyFill="1" applyBorder="1" applyAlignment="1" applyProtection="1">
      <alignment horizontal="center" vertical="center" wrapText="1"/>
    </xf>
    <xf numFmtId="165" fontId="9" fillId="0" borderId="81" xfId="0" quotePrefix="1" applyNumberFormat="1" applyFont="1" applyFill="1" applyBorder="1" applyAlignment="1" applyProtection="1">
      <alignment horizontal="center" vertical="center" wrapText="1"/>
    </xf>
    <xf numFmtId="165" fontId="9" fillId="0" borderId="60" xfId="0" quotePrefix="1" applyNumberFormat="1" applyFont="1" applyFill="1" applyBorder="1" applyAlignment="1" applyProtection="1">
      <alignment horizontal="center" vertical="center" wrapText="1"/>
    </xf>
    <xf numFmtId="165" fontId="2" fillId="0" borderId="46" xfId="3" applyNumberFormat="1" applyFont="1" applyFill="1" applyBorder="1" applyAlignment="1" applyProtection="1">
      <alignment horizontal="left"/>
    </xf>
    <xf numFmtId="165" fontId="2" fillId="0" borderId="15" xfId="0" applyNumberFormat="1" applyFont="1" applyFill="1" applyBorder="1" applyAlignment="1" applyProtection="1">
      <alignment horizontal="center" vertical="top" wrapText="1"/>
    </xf>
    <xf numFmtId="165" fontId="2" fillId="0" borderId="13" xfId="0" applyNumberFormat="1" applyFont="1" applyFill="1" applyBorder="1" applyAlignment="1" applyProtection="1">
      <alignment horizontal="center" vertical="top" wrapText="1"/>
    </xf>
    <xf numFmtId="165" fontId="2" fillId="0" borderId="46" xfId="0" applyNumberFormat="1" applyFont="1" applyFill="1" applyBorder="1" applyAlignment="1" applyProtection="1">
      <alignment horizontal="center" vertical="top" wrapText="1"/>
    </xf>
    <xf numFmtId="3" fontId="2" fillId="0" borderId="22" xfId="0" applyNumberFormat="1" applyFont="1" applyFill="1" applyBorder="1" applyAlignment="1" applyProtection="1">
      <alignment horizontal="center" vertical="center"/>
    </xf>
    <xf numFmtId="2" fontId="10" fillId="0" borderId="22" xfId="0" applyNumberFormat="1" applyFont="1" applyFill="1" applyBorder="1" applyAlignment="1" applyProtection="1">
      <alignment horizontal="center" vertical="center"/>
      <protection locked="0"/>
    </xf>
    <xf numFmtId="2" fontId="2" fillId="0" borderId="15" xfId="0" applyNumberFormat="1" applyFont="1" applyFill="1" applyBorder="1" applyAlignment="1" applyProtection="1">
      <alignment horizontal="center" vertical="center"/>
    </xf>
    <xf numFmtId="2" fontId="10" fillId="0" borderId="50" xfId="0" applyNumberFormat="1" applyFont="1" applyFill="1" applyBorder="1" applyAlignment="1" applyProtection="1">
      <alignment horizontal="center" vertical="center"/>
      <protection locked="0"/>
    </xf>
    <xf numFmtId="3" fontId="2" fillId="0" borderId="50" xfId="0" applyNumberFormat="1" applyFont="1" applyFill="1" applyBorder="1" applyAlignment="1" applyProtection="1">
      <alignment horizontal="center" vertical="center"/>
    </xf>
    <xf numFmtId="2" fontId="9" fillId="0" borderId="81" xfId="0" quotePrefix="1" applyNumberFormat="1" applyFont="1" applyFill="1" applyBorder="1" applyAlignment="1" applyProtection="1">
      <alignment horizontal="center" vertical="center" wrapText="1"/>
    </xf>
    <xf numFmtId="2" fontId="2" fillId="0" borderId="46" xfId="0" applyNumberFormat="1" applyFont="1" applyFill="1" applyBorder="1" applyAlignment="1" applyProtection="1">
      <alignment horizontal="center" vertical="center"/>
    </xf>
    <xf numFmtId="165" fontId="10" fillId="0" borderId="57" xfId="0" applyNumberFormat="1" applyFont="1" applyFill="1" applyBorder="1" applyAlignment="1" applyProtection="1">
      <alignment horizontal="left" indent="2"/>
    </xf>
    <xf numFmtId="165" fontId="2" fillId="0" borderId="60" xfId="0" applyNumberFormat="1" applyFont="1" applyFill="1" applyBorder="1" applyProtection="1"/>
    <xf numFmtId="165" fontId="2" fillId="0" borderId="60" xfId="3" applyNumberFormat="1" applyFont="1" applyFill="1" applyBorder="1" applyAlignment="1" applyProtection="1">
      <alignment horizontal="center"/>
    </xf>
    <xf numFmtId="165" fontId="10" fillId="0" borderId="64" xfId="0" applyNumberFormat="1" applyFont="1" applyFill="1" applyBorder="1" applyAlignment="1" applyProtection="1">
      <alignment horizontal="center"/>
    </xf>
    <xf numFmtId="2" fontId="10" fillId="0" borderId="59" xfId="0" applyNumberFormat="1" applyFont="1" applyFill="1" applyBorder="1" applyAlignment="1" applyProtection="1">
      <alignment horizontal="center" vertical="center"/>
      <protection locked="0"/>
    </xf>
    <xf numFmtId="2" fontId="10" fillId="0" borderId="57" xfId="0" applyNumberFormat="1" applyFont="1" applyFill="1" applyBorder="1" applyAlignment="1" applyProtection="1">
      <alignment horizontal="center" vertical="center"/>
      <protection locked="0"/>
    </xf>
    <xf numFmtId="165" fontId="2" fillId="0" borderId="16" xfId="0" applyNumberFormat="1" applyFont="1" applyFill="1" applyBorder="1" applyAlignment="1" applyProtection="1">
      <alignment horizontal="center" vertical="top" wrapText="1"/>
    </xf>
    <xf numFmtId="2" fontId="9" fillId="0" borderId="14" xfId="0" quotePrefix="1" applyNumberFormat="1" applyFont="1" applyFill="1" applyBorder="1" applyAlignment="1" applyProtection="1">
      <alignment horizontal="center" vertical="center" wrapText="1"/>
    </xf>
    <xf numFmtId="2" fontId="9" fillId="0" borderId="46" xfId="0" quotePrefix="1" applyNumberFormat="1" applyFont="1" applyFill="1" applyBorder="1" applyAlignment="1" applyProtection="1">
      <alignment horizontal="center" vertical="center" wrapText="1"/>
    </xf>
    <xf numFmtId="2" fontId="9" fillId="0" borderId="15" xfId="0" quotePrefix="1" applyNumberFormat="1" applyFont="1" applyFill="1" applyBorder="1" applyAlignment="1" applyProtection="1">
      <alignment horizontal="center" vertical="center" wrapText="1"/>
    </xf>
    <xf numFmtId="3" fontId="2" fillId="0" borderId="0" xfId="0" applyNumberFormat="1" applyFont="1" applyFill="1" applyBorder="1" applyAlignment="1" applyProtection="1">
      <alignment horizontal="center" vertical="center"/>
    </xf>
    <xf numFmtId="38" fontId="2" fillId="0" borderId="46" xfId="0" applyNumberFormat="1" applyFont="1" applyFill="1" applyBorder="1" applyAlignment="1" applyProtection="1">
      <alignment horizontal="center" vertical="center"/>
    </xf>
    <xf numFmtId="165" fontId="10" fillId="0" borderId="82" xfId="0" applyNumberFormat="1" applyFont="1" applyFill="1" applyBorder="1" applyAlignment="1" applyProtection="1">
      <alignment horizontal="center" vertical="center"/>
    </xf>
    <xf numFmtId="165" fontId="2" fillId="0" borderId="50" xfId="3" applyNumberFormat="1" applyFont="1" applyFill="1" applyBorder="1" applyAlignment="1" applyProtection="1">
      <alignment horizontal="center" vertical="center"/>
    </xf>
    <xf numFmtId="38" fontId="3" fillId="0" borderId="50" xfId="0" applyNumberFormat="1" applyFont="1" applyFill="1" applyBorder="1" applyAlignment="1" applyProtection="1">
      <alignment horizontal="center" vertical="center"/>
    </xf>
    <xf numFmtId="165" fontId="10" fillId="0" borderId="60" xfId="0" applyNumberFormat="1" applyFont="1" applyFill="1" applyBorder="1" applyAlignment="1" applyProtection="1">
      <alignment horizontal="center" vertical="center"/>
    </xf>
    <xf numFmtId="38" fontId="3" fillId="0" borderId="3" xfId="0" applyNumberFormat="1" applyFont="1" applyFill="1" applyBorder="1" applyAlignment="1" applyProtection="1">
      <alignment horizontal="center" vertical="center"/>
    </xf>
    <xf numFmtId="38" fontId="3" fillId="0" borderId="57" xfId="0" applyNumberFormat="1" applyFont="1" applyFill="1" applyBorder="1" applyAlignment="1" applyProtection="1">
      <alignment horizontal="center" vertical="center"/>
    </xf>
    <xf numFmtId="0" fontId="3" fillId="0" borderId="50" xfId="0" applyFont="1" applyFill="1" applyBorder="1" applyAlignment="1" applyProtection="1">
      <alignment horizontal="center" vertical="center"/>
    </xf>
    <xf numFmtId="0" fontId="3" fillId="0" borderId="3" xfId="0" applyFont="1" applyFill="1" applyBorder="1" applyAlignment="1" applyProtection="1">
      <alignment horizontal="center" vertical="center"/>
    </xf>
    <xf numFmtId="38" fontId="3" fillId="0" borderId="58" xfId="0" applyNumberFormat="1" applyFont="1" applyFill="1" applyBorder="1" applyAlignment="1" applyProtection="1">
      <alignment horizontal="center" vertical="center"/>
    </xf>
    <xf numFmtId="165" fontId="10" fillId="0" borderId="83" xfId="0" applyNumberFormat="1" applyFont="1" applyFill="1" applyBorder="1" applyAlignment="1" applyProtection="1">
      <alignment horizontal="center" vertical="center"/>
    </xf>
    <xf numFmtId="165" fontId="2" fillId="0" borderId="22" xfId="3" applyNumberFormat="1" applyFont="1" applyFill="1" applyBorder="1" applyAlignment="1" applyProtection="1">
      <alignment horizontal="center" vertical="center"/>
    </xf>
    <xf numFmtId="38" fontId="3" fillId="0" borderId="22" xfId="0" applyNumberFormat="1" applyFont="1" applyFill="1" applyBorder="1" applyAlignment="1" applyProtection="1">
      <alignment horizontal="center" vertical="center"/>
    </xf>
    <xf numFmtId="38" fontId="2" fillId="0" borderId="55" xfId="0" applyNumberFormat="1" applyFont="1" applyFill="1" applyBorder="1" applyAlignment="1" applyProtection="1">
      <alignment horizontal="center" vertical="center"/>
    </xf>
    <xf numFmtId="165" fontId="10" fillId="0" borderId="50" xfId="0" applyNumberFormat="1" applyFont="1" applyFill="1" applyBorder="1" applyAlignment="1" applyProtection="1">
      <alignment horizontal="center" vertical="center"/>
    </xf>
    <xf numFmtId="41" fontId="3" fillId="0" borderId="81" xfId="1" applyNumberFormat="1" applyFont="1" applyFill="1" applyBorder="1" applyAlignment="1" applyProtection="1">
      <alignment horizontal="center"/>
    </xf>
    <xf numFmtId="171" fontId="4" fillId="0" borderId="14" xfId="1" applyNumberFormat="1" applyFont="1" applyFill="1" applyBorder="1" applyAlignment="1" applyProtection="1">
      <alignment horizontal="center"/>
    </xf>
    <xf numFmtId="41" fontId="4" fillId="0" borderId="58" xfId="0" applyNumberFormat="1" applyFont="1" applyFill="1" applyBorder="1" applyAlignment="1" applyProtection="1">
      <alignment horizontal="center"/>
    </xf>
    <xf numFmtId="0" fontId="31" fillId="0" borderId="22" xfId="0" applyFont="1" applyBorder="1" applyAlignment="1">
      <alignment horizontal="center" readingOrder="1"/>
    </xf>
    <xf numFmtId="0" fontId="4" fillId="0" borderId="59" xfId="0" applyFont="1" applyFill="1" applyBorder="1" applyAlignment="1" applyProtection="1">
      <alignment horizontal="left"/>
    </xf>
    <xf numFmtId="0" fontId="42" fillId="0" borderId="0" xfId="0" applyFont="1" applyFill="1" applyBorder="1" applyProtection="1"/>
    <xf numFmtId="0" fontId="42" fillId="0" borderId="3" xfId="0" applyFont="1" applyFill="1" applyBorder="1" applyProtection="1"/>
    <xf numFmtId="171" fontId="4" fillId="0" borderId="8" xfId="1" applyNumberFormat="1" applyFont="1" applyFill="1" applyBorder="1" applyAlignment="1" applyProtection="1">
      <alignment horizontal="center"/>
    </xf>
    <xf numFmtId="0" fontId="3" fillId="0" borderId="3" xfId="0" applyFont="1" applyFill="1" applyBorder="1" applyProtection="1"/>
    <xf numFmtId="171" fontId="43" fillId="0" borderId="16" xfId="1" applyNumberFormat="1" applyFont="1" applyFill="1" applyBorder="1" applyAlignment="1" applyProtection="1">
      <alignment horizontal="center"/>
    </xf>
    <xf numFmtId="171" fontId="43" fillId="0" borderId="4" xfId="1" applyNumberFormat="1" applyFont="1" applyFill="1" applyBorder="1" applyAlignment="1" applyProtection="1">
      <alignment horizontal="center"/>
    </xf>
    <xf numFmtId="171" fontId="43" fillId="0" borderId="6" xfId="1" applyNumberFormat="1" applyFont="1" applyFill="1" applyBorder="1" applyAlignment="1" applyProtection="1">
      <alignment horizontal="center"/>
    </xf>
    <xf numFmtId="171" fontId="43" fillId="0" borderId="5" xfId="1" applyNumberFormat="1" applyFont="1" applyFill="1" applyBorder="1" applyAlignment="1" applyProtection="1">
      <alignment horizontal="center"/>
    </xf>
    <xf numFmtId="171" fontId="43" fillId="0" borderId="66" xfId="1" applyNumberFormat="1" applyFont="1" applyFill="1" applyBorder="1" applyProtection="1"/>
    <xf numFmtId="171" fontId="43" fillId="0" borderId="41" xfId="1" applyNumberFormat="1" applyFont="1" applyFill="1" applyBorder="1" applyAlignment="1" applyProtection="1">
      <alignment horizontal="center"/>
    </xf>
    <xf numFmtId="171" fontId="43" fillId="0" borderId="6" xfId="1" applyNumberFormat="1" applyFont="1" applyFill="1" applyBorder="1" applyProtection="1"/>
    <xf numFmtId="0" fontId="43" fillId="0" borderId="6" xfId="0" applyFont="1" applyFill="1" applyBorder="1" applyProtection="1"/>
    <xf numFmtId="171" fontId="43" fillId="0" borderId="21" xfId="1" applyNumberFormat="1" applyFont="1" applyFill="1" applyBorder="1" applyAlignment="1" applyProtection="1">
      <alignment horizontal="center"/>
    </xf>
    <xf numFmtId="171" fontId="44" fillId="0" borderId="14" xfId="1" applyNumberFormat="1" applyFont="1" applyFill="1" applyBorder="1" applyAlignment="1" applyProtection="1">
      <alignment horizontal="center"/>
    </xf>
    <xf numFmtId="171" fontId="44" fillId="0" borderId="85" xfId="1" applyNumberFormat="1" applyFont="1" applyFill="1" applyBorder="1" applyAlignment="1" applyProtection="1">
      <alignment horizontal="center"/>
    </xf>
    <xf numFmtId="171" fontId="44" fillId="0" borderId="13" xfId="1" applyNumberFormat="1" applyFont="1" applyFill="1" applyBorder="1" applyAlignment="1" applyProtection="1">
      <alignment horizontal="center"/>
    </xf>
    <xf numFmtId="171" fontId="44" fillId="0" borderId="46" xfId="1" applyNumberFormat="1" applyFont="1" applyFill="1" applyBorder="1" applyAlignment="1" applyProtection="1">
      <alignment horizontal="center"/>
    </xf>
    <xf numFmtId="171" fontId="44" fillId="0" borderId="8" xfId="1" applyNumberFormat="1" applyFont="1" applyFill="1" applyBorder="1" applyAlignment="1" applyProtection="1">
      <alignment horizontal="center"/>
    </xf>
    <xf numFmtId="171" fontId="44" fillId="0" borderId="13" xfId="1" applyNumberFormat="1" applyFont="1" applyFill="1" applyBorder="1" applyProtection="1"/>
    <xf numFmtId="171" fontId="44" fillId="0" borderId="84" xfId="1" applyNumberFormat="1" applyFont="1" applyFill="1" applyBorder="1" applyAlignment="1" applyProtection="1">
      <alignment horizontal="center"/>
    </xf>
    <xf numFmtId="171" fontId="44" fillId="0" borderId="16" xfId="1" applyNumberFormat="1" applyFont="1" applyFill="1" applyBorder="1" applyAlignment="1" applyProtection="1">
      <alignment horizontal="center"/>
    </xf>
    <xf numFmtId="171" fontId="44" fillId="0" borderId="17" xfId="1" applyNumberFormat="1" applyFont="1" applyFill="1" applyBorder="1" applyAlignment="1" applyProtection="1">
      <alignment horizontal="center"/>
    </xf>
    <xf numFmtId="170" fontId="4" fillId="0" borderId="0" xfId="1" applyNumberFormat="1" applyFont="1" applyFill="1" applyBorder="1" applyAlignment="1" applyProtection="1">
      <alignment horizontal="center"/>
    </xf>
    <xf numFmtId="170" fontId="4" fillId="0" borderId="22" xfId="1" applyNumberFormat="1" applyFont="1" applyFill="1" applyBorder="1" applyAlignment="1" applyProtection="1">
      <alignment horizontal="center"/>
    </xf>
    <xf numFmtId="171" fontId="44" fillId="0" borderId="10" xfId="1" applyNumberFormat="1" applyFont="1" applyFill="1" applyBorder="1" applyAlignment="1" applyProtection="1">
      <alignment horizontal="center"/>
    </xf>
    <xf numFmtId="171" fontId="43" fillId="0" borderId="50" xfId="1" applyNumberFormat="1" applyFont="1" applyFill="1" applyBorder="1" applyAlignment="1" applyProtection="1">
      <alignment horizontal="center"/>
    </xf>
    <xf numFmtId="171" fontId="43" fillId="0" borderId="3" xfId="1" applyNumberFormat="1" applyFont="1" applyFill="1" applyBorder="1" applyAlignment="1" applyProtection="1">
      <alignment horizontal="center"/>
    </xf>
    <xf numFmtId="41" fontId="3" fillId="0" borderId="21" xfId="1" applyNumberFormat="1" applyFont="1" applyFill="1" applyBorder="1" applyAlignment="1" applyProtection="1">
      <alignment horizontal="center"/>
    </xf>
    <xf numFmtId="41" fontId="3" fillId="0" borderId="60" xfId="1" applyNumberFormat="1" applyFont="1" applyFill="1" applyBorder="1" applyAlignment="1" applyProtection="1">
      <alignment horizontal="center"/>
    </xf>
    <xf numFmtId="171" fontId="44" fillId="0" borderId="36" xfId="1" applyNumberFormat="1" applyFont="1" applyFill="1" applyBorder="1" applyAlignment="1" applyProtection="1">
      <alignment horizontal="center"/>
    </xf>
    <xf numFmtId="171" fontId="44" fillId="0" borderId="57" xfId="1" applyNumberFormat="1" applyFont="1" applyFill="1" applyBorder="1" applyProtection="1"/>
    <xf numFmtId="171" fontId="44" fillId="0" borderId="15" xfId="1" applyNumberFormat="1" applyFont="1" applyFill="1" applyBorder="1" applyAlignment="1" applyProtection="1">
      <alignment horizontal="center"/>
    </xf>
    <xf numFmtId="41" fontId="3" fillId="0" borderId="22" xfId="1" applyNumberFormat="1" applyFont="1" applyFill="1" applyBorder="1" applyAlignment="1" applyProtection="1">
      <alignment horizontal="center"/>
    </xf>
    <xf numFmtId="171" fontId="44" fillId="0" borderId="57" xfId="1" applyNumberFormat="1" applyFont="1" applyFill="1" applyBorder="1" applyAlignment="1" applyProtection="1">
      <alignment horizontal="center"/>
    </xf>
    <xf numFmtId="41" fontId="3" fillId="0" borderId="59" xfId="1" applyNumberFormat="1" applyFont="1" applyFill="1" applyBorder="1" applyAlignment="1" applyProtection="1">
      <alignment horizontal="center"/>
    </xf>
    <xf numFmtId="41" fontId="4" fillId="0" borderId="15" xfId="1" applyNumberFormat="1" applyFont="1" applyFill="1" applyBorder="1" applyAlignment="1" applyProtection="1">
      <alignment horizontal="center"/>
    </xf>
    <xf numFmtId="41" fontId="4" fillId="0" borderId="46" xfId="1" applyNumberFormat="1" applyFont="1" applyFill="1" applyBorder="1" applyAlignment="1" applyProtection="1">
      <alignment horizontal="center"/>
    </xf>
    <xf numFmtId="41" fontId="4" fillId="0" borderId="10" xfId="1" applyNumberFormat="1" applyFont="1" applyFill="1" applyBorder="1" applyAlignment="1" applyProtection="1">
      <alignment horizontal="center"/>
    </xf>
    <xf numFmtId="170" fontId="4" fillId="0" borderId="50" xfId="1" applyNumberFormat="1" applyFont="1" applyFill="1" applyBorder="1" applyAlignment="1" applyProtection="1">
      <alignment horizontal="center"/>
    </xf>
    <xf numFmtId="170" fontId="3" fillId="0" borderId="50" xfId="1" applyNumberFormat="1" applyFont="1" applyFill="1" applyBorder="1" applyAlignment="1" applyProtection="1">
      <alignment horizontal="center"/>
    </xf>
    <xf numFmtId="170" fontId="4" fillId="0" borderId="64" xfId="1" applyNumberFormat="1" applyFont="1" applyFill="1" applyBorder="1" applyAlignment="1" applyProtection="1">
      <alignment horizontal="center"/>
    </xf>
    <xf numFmtId="171" fontId="44" fillId="0" borderId="46" xfId="1" applyNumberFormat="1" applyFont="1" applyFill="1" applyBorder="1" applyProtection="1"/>
    <xf numFmtId="170" fontId="4" fillId="0" borderId="46" xfId="1" applyNumberFormat="1" applyFont="1" applyFill="1" applyBorder="1" applyAlignment="1" applyProtection="1">
      <alignment horizontal="center"/>
    </xf>
    <xf numFmtId="170" fontId="4" fillId="0" borderId="15" xfId="1" applyNumberFormat="1" applyFont="1" applyFill="1" applyBorder="1" applyAlignment="1" applyProtection="1">
      <alignment horizontal="center"/>
    </xf>
    <xf numFmtId="170" fontId="4" fillId="0" borderId="10" xfId="1" applyNumberFormat="1" applyFont="1" applyFill="1" applyBorder="1" applyAlignment="1" applyProtection="1">
      <alignment horizontal="center"/>
    </xf>
    <xf numFmtId="170" fontId="4" fillId="0" borderId="8" xfId="1" applyNumberFormat="1" applyFont="1" applyFill="1" applyBorder="1" applyAlignment="1" applyProtection="1">
      <alignment horizontal="center"/>
    </xf>
    <xf numFmtId="170" fontId="3" fillId="0" borderId="8" xfId="1" applyNumberFormat="1" applyFont="1" applyFill="1" applyBorder="1" applyAlignment="1" applyProtection="1">
      <alignment horizontal="center"/>
    </xf>
    <xf numFmtId="170" fontId="3" fillId="0" borderId="10" xfId="1" applyNumberFormat="1" applyFont="1" applyFill="1" applyBorder="1" applyAlignment="1" applyProtection="1">
      <alignment horizontal="center"/>
    </xf>
    <xf numFmtId="170" fontId="4" fillId="0" borderId="60" xfId="1" applyNumberFormat="1" applyFont="1" applyFill="1" applyBorder="1" applyAlignment="1" applyProtection="1">
      <alignment horizontal="center"/>
    </xf>
    <xf numFmtId="170" fontId="3" fillId="0" borderId="39" xfId="1" applyNumberFormat="1" applyFont="1" applyFill="1" applyBorder="1" applyAlignment="1" applyProtection="1">
      <alignment horizontal="center"/>
    </xf>
    <xf numFmtId="170" fontId="3" fillId="0" borderId="64" xfId="1" applyNumberFormat="1" applyFont="1" applyFill="1" applyBorder="1" applyAlignment="1" applyProtection="1">
      <alignment horizontal="center"/>
    </xf>
    <xf numFmtId="0" fontId="30" fillId="8" borderId="44" xfId="2" applyFont="1" applyFill="1" applyBorder="1" applyAlignment="1" applyProtection="1"/>
    <xf numFmtId="0" fontId="41" fillId="0" borderId="0" xfId="0" applyFont="1" applyBorder="1" applyAlignment="1"/>
    <xf numFmtId="0" fontId="41" fillId="0" borderId="45" xfId="0" applyFont="1" applyBorder="1" applyAlignment="1"/>
    <xf numFmtId="0" fontId="30" fillId="8" borderId="26" xfId="2" applyFont="1" applyFill="1" applyBorder="1" applyAlignment="1" applyProtection="1"/>
    <xf numFmtId="0" fontId="41" fillId="0" borderId="27" xfId="0" applyFont="1" applyBorder="1" applyAlignment="1"/>
    <xf numFmtId="0" fontId="41" fillId="0" borderId="28" xfId="0" applyFont="1" applyBorder="1" applyAlignment="1"/>
    <xf numFmtId="0" fontId="36" fillId="20" borderId="29" xfId="2" applyFont="1" applyFill="1" applyBorder="1" applyAlignment="1" applyProtection="1">
      <alignment horizontal="center"/>
    </xf>
    <xf numFmtId="0" fontId="36" fillId="20" borderId="25" xfId="2" applyFont="1" applyFill="1" applyBorder="1" applyAlignment="1" applyProtection="1">
      <alignment horizontal="center"/>
    </xf>
    <xf numFmtId="0" fontId="36" fillId="20" borderId="30" xfId="2" applyFont="1" applyFill="1" applyBorder="1" applyAlignment="1" applyProtection="1">
      <alignment horizontal="center"/>
    </xf>
    <xf numFmtId="0" fontId="36" fillId="20" borderId="44" xfId="2" applyFont="1" applyFill="1" applyBorder="1" applyAlignment="1" applyProtection="1">
      <alignment horizontal="center"/>
    </xf>
    <xf numFmtId="0" fontId="36" fillId="20" borderId="0" xfId="2" applyFont="1" applyFill="1" applyBorder="1" applyAlignment="1" applyProtection="1">
      <alignment horizontal="center"/>
    </xf>
    <xf numFmtId="0" fontId="36" fillId="20" borderId="45" xfId="2" applyFont="1" applyFill="1" applyBorder="1" applyAlignment="1" applyProtection="1">
      <alignment horizontal="center"/>
    </xf>
    <xf numFmtId="0" fontId="15" fillId="8" borderId="44" xfId="2" applyFont="1" applyFill="1" applyBorder="1" applyAlignment="1" applyProtection="1"/>
    <xf numFmtId="0" fontId="0" fillId="0" borderId="0" xfId="0" applyAlignment="1"/>
    <xf numFmtId="0" fontId="0" fillId="0" borderId="45" xfId="0" applyBorder="1" applyAlignment="1"/>
    <xf numFmtId="0" fontId="17" fillId="7" borderId="29" xfId="0" applyFont="1" applyFill="1" applyBorder="1" applyAlignment="1">
      <alignment horizontal="center" vertical="center"/>
    </xf>
    <xf numFmtId="0" fontId="17" fillId="7" borderId="25" xfId="0" applyFont="1" applyFill="1" applyBorder="1" applyAlignment="1">
      <alignment horizontal="center" vertical="center"/>
    </xf>
    <xf numFmtId="0" fontId="17" fillId="7" borderId="30" xfId="0" applyFont="1" applyFill="1" applyBorder="1" applyAlignment="1">
      <alignment horizontal="center" vertical="center"/>
    </xf>
    <xf numFmtId="0" fontId="17" fillId="7" borderId="26" xfId="0" applyFont="1" applyFill="1" applyBorder="1" applyAlignment="1">
      <alignment horizontal="center" vertical="center"/>
    </xf>
    <xf numFmtId="0" fontId="17" fillId="7" borderId="27" xfId="0" applyFont="1" applyFill="1" applyBorder="1" applyAlignment="1">
      <alignment horizontal="center" vertical="center"/>
    </xf>
    <xf numFmtId="0" fontId="17" fillId="7" borderId="28" xfId="0" applyFont="1" applyFill="1" applyBorder="1" applyAlignment="1">
      <alignment horizontal="center" vertical="center"/>
    </xf>
    <xf numFmtId="0" fontId="32" fillId="12" borderId="29" xfId="2" applyFont="1" applyFill="1" applyBorder="1" applyAlignment="1" applyProtection="1">
      <alignment horizontal="center"/>
    </xf>
    <xf numFmtId="0" fontId="32" fillId="0" borderId="25" xfId="2" applyFont="1" applyBorder="1" applyAlignment="1" applyProtection="1">
      <alignment horizontal="center"/>
    </xf>
    <xf numFmtId="0" fontId="32" fillId="0" borderId="30" xfId="2" applyFont="1" applyBorder="1" applyAlignment="1" applyProtection="1">
      <alignment horizontal="center"/>
    </xf>
    <xf numFmtId="0" fontId="30" fillId="13" borderId="0" xfId="2" applyFont="1" applyFill="1" applyBorder="1" applyAlignment="1" applyProtection="1">
      <alignment horizontal="center"/>
    </xf>
    <xf numFmtId="0" fontId="0" fillId="0" borderId="0" xfId="0" applyBorder="1" applyAlignment="1"/>
    <xf numFmtId="0" fontId="15" fillId="8" borderId="29" xfId="2" applyFont="1" applyFill="1" applyBorder="1" applyAlignment="1" applyProtection="1"/>
    <xf numFmtId="0" fontId="0" fillId="0" borderId="25" xfId="0" applyBorder="1" applyAlignment="1"/>
    <xf numFmtId="0" fontId="0" fillId="0" borderId="30" xfId="0" applyBorder="1" applyAlignment="1"/>
    <xf numFmtId="49" fontId="15" fillId="8" borderId="44" xfId="2" applyNumberFormat="1" applyFont="1" applyFill="1" applyBorder="1" applyAlignment="1" applyProtection="1"/>
    <xf numFmtId="49" fontId="0" fillId="0" borderId="0" xfId="0" applyNumberFormat="1" applyAlignment="1"/>
    <xf numFmtId="49" fontId="0" fillId="0" borderId="45" xfId="0" applyNumberFormat="1" applyBorder="1" applyAlignment="1"/>
    <xf numFmtId="168" fontId="4" fillId="0" borderId="60" xfId="3" applyNumberFormat="1" applyFont="1" applyFill="1" applyBorder="1" applyAlignment="1" applyProtection="1">
      <alignment horizontal="center" vertical="center" wrapText="1"/>
    </xf>
    <xf numFmtId="168" fontId="4" fillId="0" borderId="50" xfId="3" applyNumberFormat="1" applyFont="1" applyFill="1" applyBorder="1" applyAlignment="1" applyProtection="1">
      <alignment horizontal="center" vertical="center" wrapText="1"/>
    </xf>
    <xf numFmtId="168" fontId="4" fillId="0" borderId="57" xfId="3" applyNumberFormat="1" applyFont="1" applyFill="1" applyBorder="1" applyAlignment="1" applyProtection="1">
      <alignment horizontal="center" vertical="center" wrapText="1"/>
    </xf>
    <xf numFmtId="168" fontId="4" fillId="12" borderId="46" xfId="3" applyNumberFormat="1" applyFont="1" applyFill="1" applyBorder="1" applyAlignment="1" applyProtection="1">
      <alignment horizontal="center" vertical="top"/>
    </xf>
    <xf numFmtId="168" fontId="4" fillId="12" borderId="46" xfId="3" quotePrefix="1" applyNumberFormat="1" applyFont="1" applyFill="1" applyBorder="1" applyAlignment="1" applyProtection="1">
      <alignment horizontal="center" vertical="top"/>
    </xf>
    <xf numFmtId="49" fontId="4" fillId="12" borderId="60" xfId="3" applyNumberFormat="1" applyFont="1" applyFill="1" applyBorder="1" applyAlignment="1" applyProtection="1">
      <alignment horizontal="center" vertical="top" wrapText="1"/>
    </xf>
    <xf numFmtId="49" fontId="4" fillId="12" borderId="74" xfId="3" applyNumberFormat="1" applyFont="1" applyFill="1" applyBorder="1" applyAlignment="1" applyProtection="1">
      <alignment horizontal="center" vertical="top"/>
    </xf>
    <xf numFmtId="168" fontId="4" fillId="12" borderId="73" xfId="3" applyNumberFormat="1" applyFont="1" applyFill="1" applyBorder="1" applyAlignment="1" applyProtection="1">
      <alignment horizontal="center" vertical="top"/>
    </xf>
    <xf numFmtId="168" fontId="4" fillId="12" borderId="76" xfId="3" applyNumberFormat="1" applyFont="1" applyFill="1" applyBorder="1" applyAlignment="1" applyProtection="1">
      <alignment horizontal="center" vertical="top"/>
    </xf>
    <xf numFmtId="169" fontId="27" fillId="14" borderId="33" xfId="0" applyNumberFormat="1" applyFont="1" applyFill="1" applyBorder="1" applyAlignment="1" applyProtection="1">
      <alignment horizontal="center" vertical="center"/>
    </xf>
    <xf numFmtId="0" fontId="28" fillId="14" borderId="34" xfId="0" applyFont="1" applyFill="1" applyBorder="1" applyAlignment="1">
      <alignment horizontal="center" vertical="center"/>
    </xf>
    <xf numFmtId="0" fontId="28" fillId="0" borderId="34" xfId="0" applyFont="1" applyBorder="1" applyAlignment="1">
      <alignment horizontal="center" vertical="center"/>
    </xf>
    <xf numFmtId="0" fontId="28" fillId="0" borderId="35" xfId="0" applyFont="1" applyBorder="1" applyAlignment="1">
      <alignment horizontal="center" vertical="center"/>
    </xf>
    <xf numFmtId="0" fontId="3" fillId="0" borderId="1" xfId="0" applyFont="1" applyFill="1" applyBorder="1" applyAlignment="1" applyProtection="1">
      <alignment horizontal="center"/>
    </xf>
    <xf numFmtId="0" fontId="3" fillId="0" borderId="39" xfId="0" applyFont="1" applyFill="1" applyBorder="1" applyAlignment="1" applyProtection="1">
      <alignment horizontal="center"/>
    </xf>
    <xf numFmtId="0" fontId="3" fillId="0" borderId="3" xfId="0" applyFont="1" applyFill="1" applyBorder="1" applyAlignment="1" applyProtection="1">
      <alignment horizontal="center"/>
    </xf>
    <xf numFmtId="0" fontId="3" fillId="0" borderId="0" xfId="0" applyFont="1" applyFill="1" applyBorder="1" applyAlignment="1" applyProtection="1">
      <alignment horizontal="center"/>
    </xf>
    <xf numFmtId="0" fontId="3" fillId="0" borderId="58" xfId="0" applyFont="1" applyFill="1" applyBorder="1" applyAlignment="1" applyProtection="1">
      <alignment horizontal="center"/>
    </xf>
    <xf numFmtId="0" fontId="3" fillId="0" borderId="7" xfId="0" applyFont="1" applyFill="1" applyBorder="1" applyAlignment="1" applyProtection="1">
      <alignment horizontal="center"/>
    </xf>
    <xf numFmtId="168" fontId="4" fillId="16" borderId="70" xfId="3" quotePrefix="1" applyNumberFormat="1" applyFont="1" applyFill="1" applyBorder="1" applyAlignment="1" applyProtection="1">
      <alignment horizontal="center"/>
    </xf>
    <xf numFmtId="168" fontId="4" fillId="16" borderId="68" xfId="3" applyNumberFormat="1" applyFont="1" applyFill="1" applyBorder="1" applyAlignment="1" applyProtection="1">
      <alignment horizontal="center"/>
    </xf>
    <xf numFmtId="168" fontId="4" fillId="16" borderId="71" xfId="3" applyNumberFormat="1" applyFont="1" applyFill="1" applyBorder="1" applyAlignment="1" applyProtection="1">
      <alignment horizontal="center"/>
    </xf>
    <xf numFmtId="168" fontId="4" fillId="12" borderId="70" xfId="3" quotePrefix="1" applyNumberFormat="1" applyFont="1" applyFill="1" applyBorder="1" applyAlignment="1" applyProtection="1">
      <alignment horizontal="center"/>
    </xf>
    <xf numFmtId="168" fontId="4" fillId="12" borderId="68" xfId="3" applyNumberFormat="1" applyFont="1" applyFill="1" applyBorder="1" applyAlignment="1" applyProtection="1">
      <alignment horizontal="center"/>
    </xf>
    <xf numFmtId="168" fontId="4" fillId="12" borderId="71" xfId="3" applyNumberFormat="1" applyFont="1" applyFill="1" applyBorder="1" applyAlignment="1" applyProtection="1">
      <alignment horizontal="center"/>
    </xf>
    <xf numFmtId="168" fontId="4" fillId="16" borderId="46" xfId="3" applyNumberFormat="1" applyFont="1" applyFill="1" applyBorder="1" applyAlignment="1" applyProtection="1">
      <alignment horizontal="center" vertical="top"/>
    </xf>
    <xf numFmtId="168" fontId="4" fillId="16" borderId="46" xfId="3" quotePrefix="1" applyNumberFormat="1" applyFont="1" applyFill="1" applyBorder="1" applyAlignment="1" applyProtection="1">
      <alignment horizontal="center" vertical="top"/>
    </xf>
    <xf numFmtId="49" fontId="4" fillId="16" borderId="60" xfId="3" applyNumberFormat="1" applyFont="1" applyFill="1" applyBorder="1" applyAlignment="1" applyProtection="1">
      <alignment horizontal="center" vertical="top" wrapText="1"/>
    </xf>
    <xf numFmtId="49" fontId="4" fillId="16" borderId="74" xfId="3" applyNumberFormat="1" applyFont="1" applyFill="1" applyBorder="1" applyAlignment="1" applyProtection="1">
      <alignment horizontal="center" vertical="top"/>
    </xf>
    <xf numFmtId="168" fontId="4" fillId="16" borderId="73" xfId="3" applyNumberFormat="1" applyFont="1" applyFill="1" applyBorder="1" applyAlignment="1" applyProtection="1">
      <alignment horizontal="center" vertical="top"/>
    </xf>
    <xf numFmtId="168" fontId="4" fillId="16" borderId="76" xfId="3" applyNumberFormat="1" applyFont="1" applyFill="1" applyBorder="1" applyAlignment="1" applyProtection="1">
      <alignment horizontal="center" vertical="top"/>
    </xf>
    <xf numFmtId="168" fontId="4" fillId="15" borderId="67" xfId="3" quotePrefix="1" applyNumberFormat="1" applyFont="1" applyFill="1" applyBorder="1" applyAlignment="1" applyProtection="1">
      <alignment horizontal="center"/>
    </xf>
    <xf numFmtId="168" fontId="4" fillId="15" borderId="68" xfId="3" applyNumberFormat="1" applyFont="1" applyFill="1" applyBorder="1" applyAlignment="1" applyProtection="1">
      <alignment horizontal="center"/>
    </xf>
    <xf numFmtId="168" fontId="4" fillId="15" borderId="69" xfId="3" applyNumberFormat="1" applyFont="1" applyFill="1" applyBorder="1" applyAlignment="1" applyProtection="1">
      <alignment horizontal="center"/>
    </xf>
    <xf numFmtId="168" fontId="4" fillId="15" borderId="72" xfId="3" applyNumberFormat="1" applyFont="1" applyFill="1" applyBorder="1" applyAlignment="1" applyProtection="1">
      <alignment horizontal="center" vertical="top"/>
    </xf>
    <xf numFmtId="168" fontId="4" fillId="15" borderId="46" xfId="3" quotePrefix="1" applyNumberFormat="1" applyFont="1" applyFill="1" applyBorder="1" applyAlignment="1" applyProtection="1">
      <alignment horizontal="center" vertical="top"/>
    </xf>
    <xf numFmtId="49" fontId="4" fillId="15" borderId="60" xfId="3" applyNumberFormat="1" applyFont="1" applyFill="1" applyBorder="1" applyAlignment="1" applyProtection="1">
      <alignment horizontal="center" vertical="top" wrapText="1"/>
    </xf>
    <xf numFmtId="49" fontId="4" fillId="15" borderId="74" xfId="3" applyNumberFormat="1" applyFont="1" applyFill="1" applyBorder="1" applyAlignment="1" applyProtection="1">
      <alignment horizontal="center" vertical="top"/>
    </xf>
    <xf numFmtId="168" fontId="4" fillId="15" borderId="60" xfId="3" applyNumberFormat="1" applyFont="1" applyFill="1" applyBorder="1" applyAlignment="1" applyProtection="1">
      <alignment horizontal="center" vertical="top"/>
    </xf>
    <xf numFmtId="168" fontId="4" fillId="15" borderId="74" xfId="3" applyNumberFormat="1" applyFont="1" applyFill="1" applyBorder="1" applyAlignment="1" applyProtection="1">
      <alignment horizontal="center" vertical="top"/>
    </xf>
    <xf numFmtId="168" fontId="4" fillId="18" borderId="67" xfId="3" quotePrefix="1" applyNumberFormat="1" applyFont="1" applyFill="1" applyBorder="1" applyAlignment="1" applyProtection="1">
      <alignment horizontal="center"/>
    </xf>
    <xf numFmtId="168" fontId="4" fillId="18" borderId="68" xfId="3" applyNumberFormat="1" applyFont="1" applyFill="1" applyBorder="1" applyAlignment="1" applyProtection="1">
      <alignment horizontal="center"/>
    </xf>
    <xf numFmtId="168" fontId="4" fillId="18" borderId="69" xfId="3" applyNumberFormat="1" applyFont="1" applyFill="1" applyBorder="1" applyAlignment="1" applyProtection="1">
      <alignment horizontal="center"/>
    </xf>
    <xf numFmtId="168" fontId="4" fillId="18" borderId="72" xfId="3" applyNumberFormat="1" applyFont="1" applyFill="1" applyBorder="1" applyAlignment="1" applyProtection="1">
      <alignment horizontal="center" vertical="top"/>
    </xf>
    <xf numFmtId="168" fontId="4" fillId="18" borderId="46" xfId="3" quotePrefix="1" applyNumberFormat="1" applyFont="1" applyFill="1" applyBorder="1" applyAlignment="1" applyProtection="1">
      <alignment horizontal="center" vertical="top"/>
    </xf>
    <xf numFmtId="49" fontId="4" fillId="18" borderId="60" xfId="3" applyNumberFormat="1" applyFont="1" applyFill="1" applyBorder="1" applyAlignment="1" applyProtection="1">
      <alignment horizontal="center" vertical="top" wrapText="1"/>
    </xf>
    <xf numFmtId="49" fontId="4" fillId="18" borderId="74" xfId="3" applyNumberFormat="1" applyFont="1" applyFill="1" applyBorder="1" applyAlignment="1" applyProtection="1">
      <alignment horizontal="center" vertical="top"/>
    </xf>
    <xf numFmtId="168" fontId="4" fillId="18" borderId="60" xfId="3" applyNumberFormat="1" applyFont="1" applyFill="1" applyBorder="1" applyAlignment="1" applyProtection="1">
      <alignment horizontal="center" vertical="top"/>
    </xf>
    <xf numFmtId="168" fontId="4" fillId="18" borderId="74" xfId="3" applyNumberFormat="1" applyFont="1" applyFill="1" applyBorder="1" applyAlignment="1" applyProtection="1">
      <alignment horizontal="center" vertical="top"/>
    </xf>
    <xf numFmtId="165" fontId="2" fillId="0" borderId="8" xfId="0" applyNumberFormat="1" applyFont="1" applyFill="1" applyBorder="1" applyAlignment="1" applyProtection="1">
      <alignment horizontal="center" vertical="top" wrapText="1"/>
    </xf>
    <xf numFmtId="165" fontId="2" fillId="0" borderId="10" xfId="0" applyNumberFormat="1" applyFont="1" applyFill="1" applyBorder="1" applyAlignment="1" applyProtection="1">
      <alignment horizontal="center" vertical="top" wrapText="1"/>
    </xf>
    <xf numFmtId="165" fontId="2" fillId="0" borderId="15" xfId="0" applyNumberFormat="1" applyFont="1" applyFill="1" applyBorder="1" applyAlignment="1" applyProtection="1">
      <alignment horizontal="center" vertical="top" wrapText="1"/>
    </xf>
    <xf numFmtId="0" fontId="9" fillId="3" borderId="33" xfId="0" applyNumberFormat="1" applyFont="1" applyFill="1" applyBorder="1" applyAlignment="1" applyProtection="1">
      <alignment horizontal="center" vertical="center" wrapText="1"/>
    </xf>
    <xf numFmtId="0" fontId="9" fillId="3" borderId="34" xfId="0" applyNumberFormat="1" applyFont="1" applyFill="1" applyBorder="1" applyAlignment="1" applyProtection="1">
      <alignment horizontal="center" vertical="center" wrapText="1"/>
    </xf>
    <xf numFmtId="165" fontId="2" fillId="0" borderId="58" xfId="0" applyNumberFormat="1" applyFont="1" applyFill="1" applyBorder="1" applyAlignment="1" applyProtection="1">
      <alignment horizontal="center" vertical="top" wrapText="1"/>
    </xf>
    <xf numFmtId="0" fontId="0" fillId="0" borderId="7" xfId="0" applyBorder="1" applyAlignment="1">
      <alignment horizontal="center" vertical="top" wrapText="1"/>
    </xf>
    <xf numFmtId="0" fontId="0" fillId="0" borderId="59" xfId="0" applyBorder="1" applyAlignment="1">
      <alignment horizontal="center" vertical="top" wrapText="1"/>
    </xf>
    <xf numFmtId="0" fontId="9" fillId="3" borderId="35" xfId="0" applyNumberFormat="1" applyFont="1" applyFill="1" applyBorder="1" applyAlignment="1" applyProtection="1">
      <alignment horizontal="center" vertical="center" wrapText="1"/>
    </xf>
    <xf numFmtId="165" fontId="2" fillId="0" borderId="61" xfId="0" applyNumberFormat="1" applyFont="1" applyFill="1" applyBorder="1" applyAlignment="1" applyProtection="1">
      <alignment horizontal="center" vertical="top" wrapText="1"/>
    </xf>
    <xf numFmtId="0" fontId="0" fillId="0" borderId="62" xfId="0" applyBorder="1" applyAlignment="1">
      <alignment horizontal="center" vertical="top" wrapText="1"/>
    </xf>
    <xf numFmtId="0" fontId="0" fillId="0" borderId="63" xfId="0" applyBorder="1" applyAlignment="1">
      <alignment horizontal="center" vertical="top" wrapText="1"/>
    </xf>
    <xf numFmtId="41" fontId="4" fillId="0" borderId="10" xfId="0" applyNumberFormat="1" applyFont="1" applyFill="1" applyBorder="1" applyAlignment="1" applyProtection="1">
      <alignment horizontal="center" vertical="center" wrapText="1"/>
    </xf>
    <xf numFmtId="41" fontId="3" fillId="0" borderId="15" xfId="0" applyNumberFormat="1" applyFont="1" applyFill="1" applyBorder="1" applyAlignment="1" applyProtection="1">
      <alignment horizontal="center" vertical="center" wrapText="1"/>
    </xf>
    <xf numFmtId="41" fontId="29" fillId="0" borderId="66" xfId="1" applyNumberFormat="1" applyFont="1" applyFill="1" applyBorder="1" applyAlignment="1" applyProtection="1">
      <alignment horizontal="center" vertical="center" wrapText="1"/>
    </xf>
    <xf numFmtId="41" fontId="29" fillId="0" borderId="16" xfId="1" applyNumberFormat="1" applyFont="1" applyFill="1" applyBorder="1" applyAlignment="1" applyProtection="1">
      <alignment horizontal="center" vertical="center" wrapText="1"/>
    </xf>
    <xf numFmtId="41" fontId="29" fillId="0" borderId="81" xfId="1" applyNumberFormat="1" applyFont="1" applyFill="1" applyBorder="1" applyAlignment="1" applyProtection="1">
      <alignment horizontal="center" vertical="center" wrapText="1"/>
    </xf>
    <xf numFmtId="41" fontId="29" fillId="0" borderId="84" xfId="1" applyNumberFormat="1" applyFont="1" applyFill="1" applyBorder="1" applyAlignment="1" applyProtection="1">
      <alignment horizontal="center" vertical="center" wrapText="1"/>
    </xf>
    <xf numFmtId="41" fontId="29" fillId="0" borderId="65" xfId="1" applyNumberFormat="1" applyFont="1" applyFill="1" applyBorder="1" applyAlignment="1" applyProtection="1">
      <alignment horizontal="center" vertical="center" wrapText="1"/>
    </xf>
    <xf numFmtId="41" fontId="29" fillId="0" borderId="17" xfId="1" applyNumberFormat="1" applyFont="1" applyFill="1" applyBorder="1" applyAlignment="1" applyProtection="1">
      <alignment horizontal="center" vertical="center" wrapText="1"/>
    </xf>
    <xf numFmtId="41" fontId="4" fillId="0" borderId="8" xfId="0" applyNumberFormat="1" applyFont="1" applyFill="1" applyBorder="1" applyAlignment="1" applyProtection="1">
      <alignment horizontal="center" vertical="center" wrapText="1"/>
    </xf>
    <xf numFmtId="41" fontId="3" fillId="0" borderId="10" xfId="0" applyNumberFormat="1" applyFont="1" applyFill="1" applyBorder="1" applyAlignment="1" applyProtection="1">
      <alignment horizontal="center" vertical="center" wrapText="1"/>
    </xf>
    <xf numFmtId="0" fontId="0" fillId="0" borderId="10" xfId="0" applyBorder="1" applyAlignment="1">
      <alignment horizontal="center" vertical="center" wrapText="1"/>
    </xf>
    <xf numFmtId="0" fontId="0" fillId="0" borderId="15" xfId="0" applyBorder="1" applyAlignment="1">
      <alignment horizontal="center" vertical="center" wrapText="1"/>
    </xf>
    <xf numFmtId="0" fontId="4" fillId="0" borderId="1" xfId="0" applyFont="1" applyFill="1" applyBorder="1" applyAlignment="1" applyProtection="1">
      <alignment horizontal="left" vertical="center" wrapText="1"/>
    </xf>
    <xf numFmtId="0" fontId="4" fillId="0" borderId="58" xfId="0" applyFont="1" applyFill="1" applyBorder="1" applyAlignment="1" applyProtection="1">
      <alignment horizontal="left" vertical="center" wrapText="1"/>
    </xf>
    <xf numFmtId="0" fontId="4" fillId="0" borderId="64" xfId="0" applyFont="1" applyFill="1" applyBorder="1" applyAlignment="1" applyProtection="1">
      <alignment horizontal="left" vertical="center" wrapText="1"/>
    </xf>
    <xf numFmtId="0" fontId="4" fillId="0" borderId="59" xfId="0" applyFont="1" applyFill="1" applyBorder="1" applyAlignment="1" applyProtection="1">
      <alignment horizontal="left" vertical="center" wrapText="1"/>
    </xf>
    <xf numFmtId="0" fontId="21" fillId="11" borderId="33" xfId="0" applyFont="1" applyFill="1" applyBorder="1" applyAlignment="1">
      <alignment horizontal="center" vertical="center"/>
    </xf>
    <xf numFmtId="0" fontId="22" fillId="11" borderId="34" xfId="0" applyFont="1" applyFill="1" applyBorder="1" applyAlignment="1">
      <alignment horizontal="center" vertical="center"/>
    </xf>
    <xf numFmtId="0" fontId="22" fillId="11" borderId="35" xfId="0" applyFont="1" applyFill="1" applyBorder="1" applyAlignment="1">
      <alignment horizontal="center" vertical="center"/>
    </xf>
    <xf numFmtId="0" fontId="23" fillId="0" borderId="0" xfId="0" applyFont="1" applyAlignment="1"/>
    <xf numFmtId="3" fontId="2" fillId="8" borderId="60" xfId="0" applyNumberFormat="1" applyFont="1" applyFill="1" applyBorder="1" applyAlignment="1" applyProtection="1">
      <alignment horizontal="center"/>
    </xf>
  </cellXfs>
  <cellStyles count="56">
    <cellStyle name="Currency 2" xfId="1"/>
    <cellStyle name="Hyperlink" xfId="2" builtinId="8"/>
    <cellStyle name="Normal" xfId="0" builtinId="0"/>
    <cellStyle name="Normal 2 10" xfId="14"/>
    <cellStyle name="Normal 2 11" xfId="15"/>
    <cellStyle name="Normal 2 12" xfId="16"/>
    <cellStyle name="Normal 2 13" xfId="17"/>
    <cellStyle name="Normal 2 14" xfId="18"/>
    <cellStyle name="Normal 2 15" xfId="19"/>
    <cellStyle name="Normal 2 16" xfId="20"/>
    <cellStyle name="Normal 2 17" xfId="21"/>
    <cellStyle name="Normal 2 18" xfId="22"/>
    <cellStyle name="Normal 2 19" xfId="23"/>
    <cellStyle name="Normal 2 2" xfId="6"/>
    <cellStyle name="Normal 2 20" xfId="24"/>
    <cellStyle name="Normal 2 21" xfId="25"/>
    <cellStyle name="Normal 2 22" xfId="26"/>
    <cellStyle name="Normal 2 23" xfId="27"/>
    <cellStyle name="Normal 2 24" xfId="28"/>
    <cellStyle name="Normal 2 25" xfId="29"/>
    <cellStyle name="Normal 2 26" xfId="30"/>
    <cellStyle name="Normal 2 27" xfId="31"/>
    <cellStyle name="Normal 2 28" xfId="32"/>
    <cellStyle name="Normal 2 29" xfId="33"/>
    <cellStyle name="Normal 2 3" xfId="7"/>
    <cellStyle name="Normal 2 30" xfId="34"/>
    <cellStyle name="Normal 2 31" xfId="35"/>
    <cellStyle name="Normal 2 32" xfId="36"/>
    <cellStyle name="Normal 2 33" xfId="37"/>
    <cellStyle name="Normal 2 34" xfId="38"/>
    <cellStyle name="Normal 2 35" xfId="39"/>
    <cellStyle name="Normal 2 36" xfId="40"/>
    <cellStyle name="Normal 2 37" xfId="41"/>
    <cellStyle name="Normal 2 38" xfId="42"/>
    <cellStyle name="Normal 2 39" xfId="43"/>
    <cellStyle name="Normal 2 4" xfId="8"/>
    <cellStyle name="Normal 2 40" xfId="44"/>
    <cellStyle name="Normal 2 41" xfId="45"/>
    <cellStyle name="Normal 2 42" xfId="46"/>
    <cellStyle name="Normal 2 43" xfId="47"/>
    <cellStyle name="Normal 2 44" xfId="48"/>
    <cellStyle name="Normal 2 45" xfId="49"/>
    <cellStyle name="Normal 2 46" xfId="50"/>
    <cellStyle name="Normal 2 47" xfId="51"/>
    <cellStyle name="Normal 2 48" xfId="52"/>
    <cellStyle name="Normal 2 49" xfId="53"/>
    <cellStyle name="Normal 2 5" xfId="9"/>
    <cellStyle name="Normal 2 50" xfId="54"/>
    <cellStyle name="Normal 2 51" xfId="55"/>
    <cellStyle name="Normal 2 6" xfId="10"/>
    <cellStyle name="Normal 2 7" xfId="11"/>
    <cellStyle name="Normal 2 8" xfId="12"/>
    <cellStyle name="Normal 2 9" xfId="13"/>
    <cellStyle name="Normal_Free State Visit" xfId="3"/>
    <cellStyle name="Percent" xfId="4" builtinId="5"/>
    <cellStyle name="Percent 2" xfId="5"/>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0.18159951881014874"/>
          <c:y val="5.13585977626181E-2"/>
          <c:w val="0.78144203849518812"/>
          <c:h val="0.76336843516214703"/>
        </c:manualLayout>
      </c:layout>
      <c:lineChart>
        <c:grouping val="standard"/>
        <c:ser>
          <c:idx val="0"/>
          <c:order val="0"/>
          <c:tx>
            <c:strRef>
              <c:f>KZN!$A$8</c:f>
              <c:strCache>
                <c:ptCount val="1"/>
                <c:pt idx="0">
                  <c:v>Property rates</c:v>
                </c:pt>
              </c:strCache>
            </c:strRef>
          </c:tx>
          <c:marker>
            <c:symbol val="none"/>
          </c:marker>
          <c:cat>
            <c:strRef>
              <c:f>KZN!$B$3:$K$3</c:f>
              <c:strCache>
                <c:ptCount val="10"/>
                <c:pt idx="0">
                  <c:v>2003/04.</c:v>
                </c:pt>
                <c:pt idx="1">
                  <c:v>2004/05.</c:v>
                </c:pt>
                <c:pt idx="2">
                  <c:v>2005/06.</c:v>
                </c:pt>
                <c:pt idx="3">
                  <c:v>2006/07</c:v>
                </c:pt>
                <c:pt idx="4">
                  <c:v>2007/08</c:v>
                </c:pt>
                <c:pt idx="5">
                  <c:v>2008/09</c:v>
                </c:pt>
                <c:pt idx="6">
                  <c:v>2009/10</c:v>
                </c:pt>
                <c:pt idx="7">
                  <c:v>2010/11</c:v>
                </c:pt>
                <c:pt idx="8">
                  <c:v>2011/12</c:v>
                </c:pt>
                <c:pt idx="9">
                  <c:v>2012/13</c:v>
                </c:pt>
              </c:strCache>
            </c:strRef>
          </c:cat>
          <c:val>
            <c:numRef>
              <c:f>KZN!$B$8:$K$8</c:f>
              <c:numCache>
                <c:formatCode>_(* #,##0_);_(* \(#,##0\);_(* "- "?_);_(@_)</c:formatCode>
                <c:ptCount val="10"/>
                <c:pt idx="0">
                  <c:v>3201323</c:v>
                </c:pt>
                <c:pt idx="1">
                  <c:v>3995220</c:v>
                </c:pt>
                <c:pt idx="2">
                  <c:v>4284428</c:v>
                </c:pt>
                <c:pt idx="3">
                  <c:v>4720846</c:v>
                </c:pt>
                <c:pt idx="4">
                  <c:v>5236265</c:v>
                </c:pt>
                <c:pt idx="5">
                  <c:v>5502934</c:v>
                </c:pt>
                <c:pt idx="6">
                  <c:v>5996993.6260000002</c:v>
                </c:pt>
                <c:pt idx="7">
                  <c:v>6224958.6350000007</c:v>
                </c:pt>
                <c:pt idx="8">
                  <c:v>6645488.7220000019</c:v>
                </c:pt>
                <c:pt idx="9">
                  <c:v>7143958.0900000008</c:v>
                </c:pt>
              </c:numCache>
            </c:numRef>
          </c:val>
        </c:ser>
        <c:ser>
          <c:idx val="1"/>
          <c:order val="1"/>
          <c:tx>
            <c:strRef>
              <c:f>KZN!$A$9</c:f>
              <c:strCache>
                <c:ptCount val="1"/>
                <c:pt idx="0">
                  <c:v>Service charges</c:v>
                </c:pt>
              </c:strCache>
            </c:strRef>
          </c:tx>
          <c:marker>
            <c:symbol val="none"/>
          </c:marker>
          <c:cat>
            <c:strRef>
              <c:f>KZN!$B$3:$K$3</c:f>
              <c:strCache>
                <c:ptCount val="10"/>
                <c:pt idx="0">
                  <c:v>2003/04.</c:v>
                </c:pt>
                <c:pt idx="1">
                  <c:v>2004/05.</c:v>
                </c:pt>
                <c:pt idx="2">
                  <c:v>2005/06.</c:v>
                </c:pt>
                <c:pt idx="3">
                  <c:v>2006/07</c:v>
                </c:pt>
                <c:pt idx="4">
                  <c:v>2007/08</c:v>
                </c:pt>
                <c:pt idx="5">
                  <c:v>2008/09</c:v>
                </c:pt>
                <c:pt idx="6">
                  <c:v>2009/10</c:v>
                </c:pt>
                <c:pt idx="7">
                  <c:v>2010/11</c:v>
                </c:pt>
                <c:pt idx="8">
                  <c:v>2011/12</c:v>
                </c:pt>
                <c:pt idx="9">
                  <c:v>2012/13</c:v>
                </c:pt>
              </c:strCache>
            </c:strRef>
          </c:cat>
          <c:val>
            <c:numRef>
              <c:f>KZN!$B$9:$K$9</c:f>
              <c:numCache>
                <c:formatCode>_(* #,##0_);_(* \(#,##0\);_(* "- "?_);_(@_)</c:formatCode>
                <c:ptCount val="10"/>
                <c:pt idx="0">
                  <c:v>6010112</c:v>
                </c:pt>
                <c:pt idx="1">
                  <c:v>6558894</c:v>
                </c:pt>
                <c:pt idx="2">
                  <c:v>7352819</c:v>
                </c:pt>
                <c:pt idx="3">
                  <c:v>7812834</c:v>
                </c:pt>
                <c:pt idx="4">
                  <c:v>8394640</c:v>
                </c:pt>
                <c:pt idx="5">
                  <c:v>9795971.0010000002</c:v>
                </c:pt>
                <c:pt idx="6">
                  <c:v>12062549</c:v>
                </c:pt>
                <c:pt idx="7">
                  <c:v>15210922.987</c:v>
                </c:pt>
                <c:pt idx="8">
                  <c:v>18071544.862999994</c:v>
                </c:pt>
                <c:pt idx="9">
                  <c:v>21308064.115000002</c:v>
                </c:pt>
              </c:numCache>
            </c:numRef>
          </c:val>
        </c:ser>
        <c:ser>
          <c:idx val="2"/>
          <c:order val="2"/>
          <c:tx>
            <c:strRef>
              <c:f>KZN!$A$12</c:f>
              <c:strCache>
                <c:ptCount val="1"/>
                <c:pt idx="0">
                  <c:v>Government grants</c:v>
                </c:pt>
              </c:strCache>
            </c:strRef>
          </c:tx>
          <c:marker>
            <c:symbol val="none"/>
          </c:marker>
          <c:cat>
            <c:strRef>
              <c:f>KZN!$B$3:$K$3</c:f>
              <c:strCache>
                <c:ptCount val="10"/>
                <c:pt idx="0">
                  <c:v>2003/04.</c:v>
                </c:pt>
                <c:pt idx="1">
                  <c:v>2004/05.</c:v>
                </c:pt>
                <c:pt idx="2">
                  <c:v>2005/06.</c:v>
                </c:pt>
                <c:pt idx="3">
                  <c:v>2006/07</c:v>
                </c:pt>
                <c:pt idx="4">
                  <c:v>2007/08</c:v>
                </c:pt>
                <c:pt idx="5">
                  <c:v>2008/09</c:v>
                </c:pt>
                <c:pt idx="6">
                  <c:v>2009/10</c:v>
                </c:pt>
                <c:pt idx="7">
                  <c:v>2010/11</c:v>
                </c:pt>
                <c:pt idx="8">
                  <c:v>2011/12</c:v>
                </c:pt>
                <c:pt idx="9">
                  <c:v>2012/13</c:v>
                </c:pt>
              </c:strCache>
            </c:strRef>
          </c:cat>
          <c:val>
            <c:numRef>
              <c:f>KZN!$B$12:$K$12</c:f>
              <c:numCache>
                <c:formatCode>_(* #,##0_);_(* \(#,##0\);_(* "- "?_);_(@_)</c:formatCode>
                <c:ptCount val="10"/>
                <c:pt idx="0">
                  <c:v>1822198</c:v>
                </c:pt>
                <c:pt idx="1">
                  <c:v>2625526</c:v>
                </c:pt>
                <c:pt idx="2">
                  <c:v>3514352</c:v>
                </c:pt>
                <c:pt idx="3">
                  <c:v>5345794</c:v>
                </c:pt>
                <c:pt idx="4">
                  <c:v>7134527</c:v>
                </c:pt>
                <c:pt idx="5">
                  <c:v>9008043.4450000003</c:v>
                </c:pt>
                <c:pt idx="6">
                  <c:v>9832648.7290000003</c:v>
                </c:pt>
                <c:pt idx="7">
                  <c:v>9348965.0460000001</c:v>
                </c:pt>
                <c:pt idx="8">
                  <c:v>8944638.9519999959</c:v>
                </c:pt>
                <c:pt idx="9">
                  <c:v>9337838.9130000006</c:v>
                </c:pt>
              </c:numCache>
            </c:numRef>
          </c:val>
        </c:ser>
        <c:ser>
          <c:idx val="3"/>
          <c:order val="3"/>
          <c:tx>
            <c:strRef>
              <c:f>KZN!$A$14</c:f>
              <c:strCache>
                <c:ptCount val="1"/>
                <c:pt idx="0">
                  <c:v>Other own revenue</c:v>
                </c:pt>
              </c:strCache>
            </c:strRef>
          </c:tx>
          <c:marker>
            <c:symbol val="none"/>
          </c:marker>
          <c:cat>
            <c:strRef>
              <c:f>KZN!$B$3:$K$3</c:f>
              <c:strCache>
                <c:ptCount val="10"/>
                <c:pt idx="0">
                  <c:v>2003/04.</c:v>
                </c:pt>
                <c:pt idx="1">
                  <c:v>2004/05.</c:v>
                </c:pt>
                <c:pt idx="2">
                  <c:v>2005/06.</c:v>
                </c:pt>
                <c:pt idx="3">
                  <c:v>2006/07</c:v>
                </c:pt>
                <c:pt idx="4">
                  <c:v>2007/08</c:v>
                </c:pt>
                <c:pt idx="5">
                  <c:v>2008/09</c:v>
                </c:pt>
                <c:pt idx="6">
                  <c:v>2009/10</c:v>
                </c:pt>
                <c:pt idx="7">
                  <c:v>2010/11</c:v>
                </c:pt>
                <c:pt idx="8">
                  <c:v>2011/12</c:v>
                </c:pt>
                <c:pt idx="9">
                  <c:v>2012/13</c:v>
                </c:pt>
              </c:strCache>
            </c:strRef>
          </c:cat>
          <c:val>
            <c:numRef>
              <c:f>KZN!$B$14:$K$14</c:f>
              <c:numCache>
                <c:formatCode>_(* #,##0_);_(* \(#,##0\);_(* "- "?_);_(@_)</c:formatCode>
                <c:ptCount val="10"/>
                <c:pt idx="0">
                  <c:v>1545885</c:v>
                </c:pt>
                <c:pt idx="1">
                  <c:v>1335614</c:v>
                </c:pt>
                <c:pt idx="2">
                  <c:v>1289587</c:v>
                </c:pt>
                <c:pt idx="3">
                  <c:v>2115911</c:v>
                </c:pt>
                <c:pt idx="4">
                  <c:v>2256209</c:v>
                </c:pt>
                <c:pt idx="5">
                  <c:v>3173644.1680000001</c:v>
                </c:pt>
                <c:pt idx="6">
                  <c:v>4600497.0630000001</c:v>
                </c:pt>
                <c:pt idx="7">
                  <c:v>6037566.2079999996</c:v>
                </c:pt>
                <c:pt idx="8">
                  <c:v>6731681.7669999991</c:v>
                </c:pt>
                <c:pt idx="9">
                  <c:v>7744335.6350000007</c:v>
                </c:pt>
              </c:numCache>
            </c:numRef>
          </c:val>
        </c:ser>
        <c:marker val="1"/>
        <c:axId val="113669248"/>
        <c:axId val="113670784"/>
      </c:lineChart>
      <c:catAx>
        <c:axId val="113669248"/>
        <c:scaling>
          <c:orientation val="minMax"/>
        </c:scaling>
        <c:axPos val="b"/>
        <c:tickLblPos val="nextTo"/>
        <c:crossAx val="113670784"/>
        <c:crosses val="autoZero"/>
        <c:auto val="1"/>
        <c:lblAlgn val="ctr"/>
        <c:lblOffset val="100"/>
      </c:catAx>
      <c:valAx>
        <c:axId val="113670784"/>
        <c:scaling>
          <c:orientation val="minMax"/>
        </c:scaling>
        <c:axPos val="l"/>
        <c:numFmt formatCode="_(* #,##0_);_(* \(#,##0\);_(* &quot;- &quot;?_);_(@_)" sourceLinked="1"/>
        <c:tickLblPos val="nextTo"/>
        <c:crossAx val="113669248"/>
        <c:crosses val="autoZero"/>
        <c:crossBetween val="between"/>
      </c:valAx>
    </c:plotArea>
    <c:legend>
      <c:legendPos val="r"/>
      <c:layout>
        <c:manualLayout>
          <c:xMode val="edge"/>
          <c:yMode val="edge"/>
          <c:x val="0.22970822397200344"/>
          <c:y val="3.7031209193714221E-2"/>
          <c:w val="0.45364752008698833"/>
          <c:h val="0.33459542565292788"/>
        </c:manualLayout>
      </c:layout>
      <c:spPr>
        <a:gradFill rotWithShape="1">
          <a:gsLst>
            <a:gs pos="0">
              <a:schemeClr val="accent6">
                <a:tint val="50000"/>
                <a:satMod val="300000"/>
              </a:schemeClr>
            </a:gs>
            <a:gs pos="35000">
              <a:schemeClr val="accent6">
                <a:tint val="37000"/>
                <a:satMod val="300000"/>
              </a:schemeClr>
            </a:gs>
            <a:gs pos="100000">
              <a:schemeClr val="accent6">
                <a:tint val="15000"/>
                <a:satMod val="350000"/>
              </a:schemeClr>
            </a:gs>
          </a:gsLst>
          <a:lin ang="16200000" scaled="1"/>
        </a:gradFill>
        <a:ln w="9525" cap="flat" cmpd="sng" algn="ctr">
          <a:solidFill>
            <a:schemeClr val="accent6">
              <a:shade val="95000"/>
              <a:satMod val="105000"/>
            </a:schemeClr>
          </a:solidFill>
          <a:prstDash val="solid"/>
        </a:ln>
        <a:effectLst>
          <a:outerShdw blurRad="40000" dist="20000" dir="5400000" rotWithShape="0">
            <a:srgbClr val="000000">
              <a:alpha val="38000"/>
            </a:srgbClr>
          </a:outerShdw>
        </a:effectLst>
      </c:spPr>
    </c:legend>
    <c:plotVisOnly val="1"/>
  </c:chart>
  <c:spPr>
    <a:gradFill rotWithShape="1">
      <a:gsLst>
        <a:gs pos="0">
          <a:schemeClr val="dk1">
            <a:tint val="50000"/>
            <a:satMod val="300000"/>
          </a:schemeClr>
        </a:gs>
        <a:gs pos="35000">
          <a:schemeClr val="dk1">
            <a:tint val="37000"/>
            <a:satMod val="300000"/>
          </a:schemeClr>
        </a:gs>
        <a:gs pos="100000">
          <a:schemeClr val="dk1">
            <a:tint val="15000"/>
            <a:satMod val="350000"/>
          </a:schemeClr>
        </a:gs>
      </a:gsLst>
      <a:lin ang="16200000" scaled="1"/>
    </a:gradFill>
    <a:ln w="9525" cap="flat" cmpd="sng" algn="ctr">
      <a:solidFill>
        <a:schemeClr val="dk1">
          <a:shade val="95000"/>
          <a:satMod val="105000"/>
        </a:schemeClr>
      </a:solidFill>
      <a:prstDash val="solid"/>
    </a:ln>
    <a:effectLst>
      <a:outerShdw blurRad="40000" dist="20000" dir="5400000" rotWithShape="0">
        <a:srgbClr val="000000">
          <a:alpha val="38000"/>
        </a:srgbClr>
      </a:outerShdw>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0.18159951881014874"/>
          <c:y val="5.13585977626181E-2"/>
          <c:w val="0.78144203849518834"/>
          <c:h val="0.76336843516214703"/>
        </c:manualLayout>
      </c:layout>
      <c:lineChart>
        <c:grouping val="standard"/>
        <c:ser>
          <c:idx val="0"/>
          <c:order val="0"/>
          <c:tx>
            <c:strRef>
              <c:f>KZN!$A$17</c:f>
              <c:strCache>
                <c:ptCount val="1"/>
                <c:pt idx="0">
                  <c:v>Employee costs</c:v>
                </c:pt>
              </c:strCache>
            </c:strRef>
          </c:tx>
          <c:marker>
            <c:symbol val="none"/>
          </c:marker>
          <c:cat>
            <c:strRef>
              <c:f>KZN!$B$3:$K$3</c:f>
              <c:strCache>
                <c:ptCount val="10"/>
                <c:pt idx="0">
                  <c:v>2003/04.</c:v>
                </c:pt>
                <c:pt idx="1">
                  <c:v>2004/05.</c:v>
                </c:pt>
                <c:pt idx="2">
                  <c:v>2005/06.</c:v>
                </c:pt>
                <c:pt idx="3">
                  <c:v>2006/07</c:v>
                </c:pt>
                <c:pt idx="4">
                  <c:v>2007/08</c:v>
                </c:pt>
                <c:pt idx="5">
                  <c:v>2008/09</c:v>
                </c:pt>
                <c:pt idx="6">
                  <c:v>2009/10</c:v>
                </c:pt>
                <c:pt idx="7">
                  <c:v>2010/11</c:v>
                </c:pt>
                <c:pt idx="8">
                  <c:v>2011/12</c:v>
                </c:pt>
                <c:pt idx="9">
                  <c:v>2012/13</c:v>
                </c:pt>
              </c:strCache>
            </c:strRef>
          </c:cat>
          <c:val>
            <c:numRef>
              <c:f>KZN!$B$17:$K$17</c:f>
              <c:numCache>
                <c:formatCode>_(* #,##0_);_(* \(#,##0\);_(* "- "?_);_(@_)</c:formatCode>
                <c:ptCount val="10"/>
                <c:pt idx="0">
                  <c:v>4022149</c:v>
                </c:pt>
                <c:pt idx="1">
                  <c:v>4351702</c:v>
                </c:pt>
                <c:pt idx="2">
                  <c:v>4364023</c:v>
                </c:pt>
                <c:pt idx="3">
                  <c:v>5313480</c:v>
                </c:pt>
                <c:pt idx="4">
                  <c:v>5620335</c:v>
                </c:pt>
                <c:pt idx="5">
                  <c:v>6924988.3449999997</c:v>
                </c:pt>
                <c:pt idx="6">
                  <c:v>7836512.4129999997</c:v>
                </c:pt>
                <c:pt idx="7">
                  <c:v>8918730.0649999995</c:v>
                </c:pt>
                <c:pt idx="8">
                  <c:v>9482559.4970000014</c:v>
                </c:pt>
                <c:pt idx="9">
                  <c:v>10314786.380999997</c:v>
                </c:pt>
              </c:numCache>
            </c:numRef>
          </c:val>
        </c:ser>
        <c:ser>
          <c:idx val="1"/>
          <c:order val="1"/>
          <c:tx>
            <c:strRef>
              <c:f>KZN!$A$21</c:f>
              <c:strCache>
                <c:ptCount val="1"/>
                <c:pt idx="0">
                  <c:v>Finance charges</c:v>
                </c:pt>
              </c:strCache>
            </c:strRef>
          </c:tx>
          <c:marker>
            <c:symbol val="none"/>
          </c:marker>
          <c:cat>
            <c:strRef>
              <c:f>KZN!$B$3:$K$3</c:f>
              <c:strCache>
                <c:ptCount val="10"/>
                <c:pt idx="0">
                  <c:v>2003/04.</c:v>
                </c:pt>
                <c:pt idx="1">
                  <c:v>2004/05.</c:v>
                </c:pt>
                <c:pt idx="2">
                  <c:v>2005/06.</c:v>
                </c:pt>
                <c:pt idx="3">
                  <c:v>2006/07</c:v>
                </c:pt>
                <c:pt idx="4">
                  <c:v>2007/08</c:v>
                </c:pt>
                <c:pt idx="5">
                  <c:v>2008/09</c:v>
                </c:pt>
                <c:pt idx="6">
                  <c:v>2009/10</c:v>
                </c:pt>
                <c:pt idx="7">
                  <c:v>2010/11</c:v>
                </c:pt>
                <c:pt idx="8">
                  <c:v>2011/12</c:v>
                </c:pt>
                <c:pt idx="9">
                  <c:v>2012/13</c:v>
                </c:pt>
              </c:strCache>
            </c:strRef>
          </c:cat>
          <c:val>
            <c:numRef>
              <c:f>KZN!$B$21:$K$21</c:f>
              <c:numCache>
                <c:formatCode>_(* #,##0_);_(* \(#,##0\);_(* "- "?_);_(@_)</c:formatCode>
                <c:ptCount val="10"/>
                <c:pt idx="0">
                  <c:v>1416990</c:v>
                </c:pt>
                <c:pt idx="1">
                  <c:v>987879</c:v>
                </c:pt>
                <c:pt idx="2">
                  <c:v>762884</c:v>
                </c:pt>
                <c:pt idx="3">
                  <c:v>778178</c:v>
                </c:pt>
                <c:pt idx="4">
                  <c:v>796287</c:v>
                </c:pt>
                <c:pt idx="5">
                  <c:v>905647</c:v>
                </c:pt>
                <c:pt idx="6">
                  <c:v>728642</c:v>
                </c:pt>
                <c:pt idx="7">
                  <c:v>1187048.8810000005</c:v>
                </c:pt>
                <c:pt idx="8">
                  <c:v>1287739.3210000002</c:v>
                </c:pt>
                <c:pt idx="9">
                  <c:v>1355197.8810000003</c:v>
                </c:pt>
              </c:numCache>
            </c:numRef>
          </c:val>
        </c:ser>
        <c:ser>
          <c:idx val="2"/>
          <c:order val="2"/>
          <c:tx>
            <c:strRef>
              <c:f>KZN!$A$22</c:f>
              <c:strCache>
                <c:ptCount val="1"/>
                <c:pt idx="0">
                  <c:v>Materials and bulk purchases</c:v>
                </c:pt>
              </c:strCache>
            </c:strRef>
          </c:tx>
          <c:marker>
            <c:symbol val="none"/>
          </c:marker>
          <c:cat>
            <c:strRef>
              <c:f>KZN!$B$3:$K$3</c:f>
              <c:strCache>
                <c:ptCount val="10"/>
                <c:pt idx="0">
                  <c:v>2003/04.</c:v>
                </c:pt>
                <c:pt idx="1">
                  <c:v>2004/05.</c:v>
                </c:pt>
                <c:pt idx="2">
                  <c:v>2005/06.</c:v>
                </c:pt>
                <c:pt idx="3">
                  <c:v>2006/07</c:v>
                </c:pt>
                <c:pt idx="4">
                  <c:v>2007/08</c:v>
                </c:pt>
                <c:pt idx="5">
                  <c:v>2008/09</c:v>
                </c:pt>
                <c:pt idx="6">
                  <c:v>2009/10</c:v>
                </c:pt>
                <c:pt idx="7">
                  <c:v>2010/11</c:v>
                </c:pt>
                <c:pt idx="8">
                  <c:v>2011/12</c:v>
                </c:pt>
                <c:pt idx="9">
                  <c:v>2012/13</c:v>
                </c:pt>
              </c:strCache>
            </c:strRef>
          </c:cat>
          <c:val>
            <c:numRef>
              <c:f>KZN!$B$22:$K$22</c:f>
              <c:numCache>
                <c:formatCode>_(* #,##0_);_(* \(#,##0\);_(* "- "?_);_(@_)</c:formatCode>
                <c:ptCount val="10"/>
                <c:pt idx="0">
                  <c:v>3430456</c:v>
                </c:pt>
                <c:pt idx="1">
                  <c:v>3451865</c:v>
                </c:pt>
                <c:pt idx="2">
                  <c:v>3812014</c:v>
                </c:pt>
                <c:pt idx="3">
                  <c:v>4255979</c:v>
                </c:pt>
                <c:pt idx="4">
                  <c:v>4264351</c:v>
                </c:pt>
                <c:pt idx="5">
                  <c:v>5496002</c:v>
                </c:pt>
                <c:pt idx="6">
                  <c:v>6950831</c:v>
                </c:pt>
                <c:pt idx="7">
                  <c:v>8485767.0979999993</c:v>
                </c:pt>
                <c:pt idx="8">
                  <c:v>10586304.973999998</c:v>
                </c:pt>
                <c:pt idx="9">
                  <c:v>13142036.433000002</c:v>
                </c:pt>
              </c:numCache>
            </c:numRef>
          </c:val>
        </c:ser>
        <c:ser>
          <c:idx val="3"/>
          <c:order val="3"/>
          <c:tx>
            <c:strRef>
              <c:f>KZN!$A$24</c:f>
              <c:strCache>
                <c:ptCount val="1"/>
                <c:pt idx="0">
                  <c:v>Other expenditure</c:v>
                </c:pt>
              </c:strCache>
            </c:strRef>
          </c:tx>
          <c:marker>
            <c:symbol val="none"/>
          </c:marker>
          <c:cat>
            <c:strRef>
              <c:f>KZN!$B$3:$K$3</c:f>
              <c:strCache>
                <c:ptCount val="10"/>
                <c:pt idx="0">
                  <c:v>2003/04.</c:v>
                </c:pt>
                <c:pt idx="1">
                  <c:v>2004/05.</c:v>
                </c:pt>
                <c:pt idx="2">
                  <c:v>2005/06.</c:v>
                </c:pt>
                <c:pt idx="3">
                  <c:v>2006/07</c:v>
                </c:pt>
                <c:pt idx="4">
                  <c:v>2007/08</c:v>
                </c:pt>
                <c:pt idx="5">
                  <c:v>2008/09</c:v>
                </c:pt>
                <c:pt idx="6">
                  <c:v>2009/10</c:v>
                </c:pt>
                <c:pt idx="7">
                  <c:v>2010/11</c:v>
                </c:pt>
                <c:pt idx="8">
                  <c:v>2011/12</c:v>
                </c:pt>
                <c:pt idx="9">
                  <c:v>2012/13</c:v>
                </c:pt>
              </c:strCache>
            </c:strRef>
          </c:cat>
          <c:val>
            <c:numRef>
              <c:f>KZN!$B$24:$K$24</c:f>
              <c:numCache>
                <c:formatCode>_(* #,##0_);_(* \(#,##0\);_(* "- "?_);_(@_)</c:formatCode>
                <c:ptCount val="10"/>
                <c:pt idx="0">
                  <c:v>2593820</c:v>
                </c:pt>
                <c:pt idx="1">
                  <c:v>3863968</c:v>
                </c:pt>
                <c:pt idx="2">
                  <c:v>4428377</c:v>
                </c:pt>
                <c:pt idx="3">
                  <c:v>5297496</c:v>
                </c:pt>
                <c:pt idx="4">
                  <c:v>5700037</c:v>
                </c:pt>
                <c:pt idx="5">
                  <c:v>7345896.682</c:v>
                </c:pt>
                <c:pt idx="6">
                  <c:v>9065335.1099999994</c:v>
                </c:pt>
                <c:pt idx="7">
                  <c:v>15208427.604999995</c:v>
                </c:pt>
                <c:pt idx="8">
                  <c:v>15808105.713999996</c:v>
                </c:pt>
                <c:pt idx="9">
                  <c:v>16773919.948000008</c:v>
                </c:pt>
              </c:numCache>
            </c:numRef>
          </c:val>
        </c:ser>
        <c:marker val="1"/>
        <c:axId val="135899776"/>
        <c:axId val="67703168"/>
      </c:lineChart>
      <c:catAx>
        <c:axId val="135899776"/>
        <c:scaling>
          <c:orientation val="minMax"/>
        </c:scaling>
        <c:axPos val="b"/>
        <c:tickLblPos val="nextTo"/>
        <c:crossAx val="67703168"/>
        <c:crosses val="autoZero"/>
        <c:auto val="1"/>
        <c:lblAlgn val="ctr"/>
        <c:lblOffset val="100"/>
      </c:catAx>
      <c:valAx>
        <c:axId val="67703168"/>
        <c:scaling>
          <c:orientation val="minMax"/>
        </c:scaling>
        <c:axPos val="l"/>
        <c:numFmt formatCode="_(* #,##0_);_(* \(#,##0\);_(* &quot;- &quot;?_);_(@_)" sourceLinked="1"/>
        <c:tickLblPos val="nextTo"/>
        <c:crossAx val="135899776"/>
        <c:crosses val="autoZero"/>
        <c:crossBetween val="between"/>
      </c:valAx>
    </c:plotArea>
    <c:legend>
      <c:legendPos val="r"/>
      <c:layout>
        <c:manualLayout>
          <c:xMode val="edge"/>
          <c:yMode val="edge"/>
          <c:x val="0.22970822397200344"/>
          <c:y val="3.7031209193714242E-2"/>
          <c:w val="0.4562649186566109"/>
          <c:h val="0.33459542565292788"/>
        </c:manualLayout>
      </c:layout>
      <c:spPr>
        <a:gradFill rotWithShape="1">
          <a:gsLst>
            <a:gs pos="0">
              <a:schemeClr val="accent6">
                <a:tint val="50000"/>
                <a:satMod val="300000"/>
              </a:schemeClr>
            </a:gs>
            <a:gs pos="35000">
              <a:schemeClr val="accent6">
                <a:tint val="37000"/>
                <a:satMod val="300000"/>
              </a:schemeClr>
            </a:gs>
            <a:gs pos="100000">
              <a:schemeClr val="accent6">
                <a:tint val="15000"/>
                <a:satMod val="350000"/>
              </a:schemeClr>
            </a:gs>
          </a:gsLst>
          <a:lin ang="16200000" scaled="1"/>
        </a:gradFill>
        <a:ln w="9525" cap="flat" cmpd="sng" algn="ctr">
          <a:solidFill>
            <a:schemeClr val="accent6">
              <a:shade val="95000"/>
              <a:satMod val="105000"/>
            </a:schemeClr>
          </a:solidFill>
          <a:prstDash val="solid"/>
        </a:ln>
        <a:effectLst>
          <a:outerShdw blurRad="40000" dist="20000" dir="5400000" rotWithShape="0">
            <a:srgbClr val="000000">
              <a:alpha val="38000"/>
            </a:srgbClr>
          </a:outerShdw>
        </a:effectLst>
      </c:spPr>
    </c:legend>
    <c:plotVisOnly val="1"/>
  </c:chart>
  <c:spPr>
    <a:gradFill rotWithShape="1">
      <a:gsLst>
        <a:gs pos="0">
          <a:schemeClr val="dk1">
            <a:tint val="50000"/>
            <a:satMod val="300000"/>
          </a:schemeClr>
        </a:gs>
        <a:gs pos="35000">
          <a:schemeClr val="dk1">
            <a:tint val="37000"/>
            <a:satMod val="300000"/>
          </a:schemeClr>
        </a:gs>
        <a:gs pos="100000">
          <a:schemeClr val="dk1">
            <a:tint val="15000"/>
            <a:satMod val="350000"/>
          </a:schemeClr>
        </a:gs>
      </a:gsLst>
      <a:lin ang="16200000" scaled="1"/>
    </a:gradFill>
    <a:ln w="9525" cap="flat" cmpd="sng" algn="ctr">
      <a:solidFill>
        <a:schemeClr val="dk1">
          <a:shade val="95000"/>
          <a:satMod val="105000"/>
        </a:schemeClr>
      </a:solidFill>
      <a:prstDash val="solid"/>
    </a:ln>
    <a:effectLst>
      <a:outerShdw blurRad="40000" dist="20000" dir="5400000" rotWithShape="0">
        <a:srgbClr val="000000">
          <a:alpha val="38000"/>
        </a:srgbClr>
      </a:outerShdw>
    </a:effectLst>
  </c:spPr>
  <c:txPr>
    <a:bodyPr/>
    <a:lstStyle/>
    <a:p>
      <a:pPr>
        <a:defRPr>
          <a:solidFill>
            <a:schemeClr val="dk1"/>
          </a:solidFill>
          <a:latin typeface="+mn-lt"/>
          <a:ea typeface="+mn-ea"/>
          <a:cs typeface="+mn-cs"/>
        </a:defRPr>
      </a:pPr>
      <a:endParaRPr lang="en-US"/>
    </a:p>
  </c:txPr>
  <c:printSettings>
    <c:headerFooter/>
    <c:pageMargins b="0.75000000000000022" l="0.70000000000000018" r="0.70000000000000018" t="0.75000000000000022" header="0.3000000000000001" footer="0.3000000000000001"/>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0.18159951881014874"/>
          <c:y val="5.13585977626181E-2"/>
          <c:w val="0.78144203849518856"/>
          <c:h val="0.76336843516214703"/>
        </c:manualLayout>
      </c:layout>
      <c:lineChart>
        <c:grouping val="standard"/>
        <c:ser>
          <c:idx val="0"/>
          <c:order val="0"/>
          <c:tx>
            <c:strRef>
              <c:f>KZN!$A$43</c:f>
              <c:strCache>
                <c:ptCount val="1"/>
                <c:pt idx="0">
                  <c:v>Operating Expenditure</c:v>
                </c:pt>
              </c:strCache>
            </c:strRef>
          </c:tx>
          <c:marker>
            <c:symbol val="none"/>
          </c:marker>
          <c:cat>
            <c:strRef>
              <c:f>KZN!$B$3:$K$3</c:f>
              <c:strCache>
                <c:ptCount val="10"/>
                <c:pt idx="0">
                  <c:v>2003/04.</c:v>
                </c:pt>
                <c:pt idx="1">
                  <c:v>2004/05.</c:v>
                </c:pt>
                <c:pt idx="2">
                  <c:v>2005/06.</c:v>
                </c:pt>
                <c:pt idx="3">
                  <c:v>2006/07</c:v>
                </c:pt>
                <c:pt idx="4">
                  <c:v>2007/08</c:v>
                </c:pt>
                <c:pt idx="5">
                  <c:v>2008/09</c:v>
                </c:pt>
                <c:pt idx="6">
                  <c:v>2009/10</c:v>
                </c:pt>
                <c:pt idx="7">
                  <c:v>2010/11</c:v>
                </c:pt>
                <c:pt idx="8">
                  <c:v>2011/12</c:v>
                </c:pt>
                <c:pt idx="9">
                  <c:v>2012/13</c:v>
                </c:pt>
              </c:strCache>
            </c:strRef>
          </c:cat>
          <c:val>
            <c:numRef>
              <c:f>KZN!$B$43:$K$43</c:f>
              <c:numCache>
                <c:formatCode>_(* #,##0_);_(* \(#,##0\);_(* "- "?_);_(@_)</c:formatCode>
                <c:ptCount val="10"/>
                <c:pt idx="0">
                  <c:v>13118974</c:v>
                </c:pt>
                <c:pt idx="1">
                  <c:v>15075235</c:v>
                </c:pt>
                <c:pt idx="2">
                  <c:v>16297858</c:v>
                </c:pt>
                <c:pt idx="3">
                  <c:v>18939471</c:v>
                </c:pt>
                <c:pt idx="4">
                  <c:v>19902725</c:v>
                </c:pt>
                <c:pt idx="5">
                  <c:v>25537738.026999999</c:v>
                </c:pt>
                <c:pt idx="6">
                  <c:v>30689424.522999998</c:v>
                </c:pt>
                <c:pt idx="7">
                  <c:v>33799973.648999996</c:v>
                </c:pt>
                <c:pt idx="8">
                  <c:v>37164709.505999997</c:v>
                </c:pt>
                <c:pt idx="9">
                  <c:v>41585940.643000007</c:v>
                </c:pt>
              </c:numCache>
            </c:numRef>
          </c:val>
        </c:ser>
        <c:ser>
          <c:idx val="1"/>
          <c:order val="1"/>
          <c:tx>
            <c:strRef>
              <c:f>KZN!$A$44</c:f>
              <c:strCache>
                <c:ptCount val="1"/>
                <c:pt idx="0">
                  <c:v>Capital Expenditure</c:v>
                </c:pt>
              </c:strCache>
            </c:strRef>
          </c:tx>
          <c:marker>
            <c:symbol val="none"/>
          </c:marker>
          <c:cat>
            <c:strRef>
              <c:f>KZN!$B$3:$K$3</c:f>
              <c:strCache>
                <c:ptCount val="10"/>
                <c:pt idx="0">
                  <c:v>2003/04.</c:v>
                </c:pt>
                <c:pt idx="1">
                  <c:v>2004/05.</c:v>
                </c:pt>
                <c:pt idx="2">
                  <c:v>2005/06.</c:v>
                </c:pt>
                <c:pt idx="3">
                  <c:v>2006/07</c:v>
                </c:pt>
                <c:pt idx="4">
                  <c:v>2007/08</c:v>
                </c:pt>
                <c:pt idx="5">
                  <c:v>2008/09</c:v>
                </c:pt>
                <c:pt idx="6">
                  <c:v>2009/10</c:v>
                </c:pt>
                <c:pt idx="7">
                  <c:v>2010/11</c:v>
                </c:pt>
                <c:pt idx="8">
                  <c:v>2011/12</c:v>
                </c:pt>
                <c:pt idx="9">
                  <c:v>2012/13</c:v>
                </c:pt>
              </c:strCache>
            </c:strRef>
          </c:cat>
          <c:val>
            <c:numRef>
              <c:f>KZN!$B$44:$K$44</c:f>
              <c:numCache>
                <c:formatCode>_(* #,##0_);_(* \(#,##0\);_(* "- "?_);_(@_)</c:formatCode>
                <c:ptCount val="10"/>
                <c:pt idx="0">
                  <c:v>2646078</c:v>
                </c:pt>
                <c:pt idx="1">
                  <c:v>3116337.2206788021</c:v>
                </c:pt>
                <c:pt idx="2">
                  <c:v>4428394</c:v>
                </c:pt>
                <c:pt idx="3">
                  <c:v>4394943</c:v>
                </c:pt>
                <c:pt idx="4">
                  <c:v>6751656.3990000002</c:v>
                </c:pt>
                <c:pt idx="5">
                  <c:v>8687795</c:v>
                </c:pt>
                <c:pt idx="6">
                  <c:v>9614262.6999999993</c:v>
                </c:pt>
                <c:pt idx="7">
                  <c:v>10123966.274</c:v>
                </c:pt>
                <c:pt idx="8">
                  <c:v>8906958.4959999993</c:v>
                </c:pt>
                <c:pt idx="9">
                  <c:v>8901803.5840000007</c:v>
                </c:pt>
              </c:numCache>
            </c:numRef>
          </c:val>
        </c:ser>
        <c:marker val="1"/>
        <c:axId val="68381312"/>
        <c:axId val="68417024"/>
      </c:lineChart>
      <c:catAx>
        <c:axId val="68381312"/>
        <c:scaling>
          <c:orientation val="minMax"/>
        </c:scaling>
        <c:axPos val="b"/>
        <c:tickLblPos val="nextTo"/>
        <c:crossAx val="68417024"/>
        <c:crosses val="autoZero"/>
        <c:auto val="1"/>
        <c:lblAlgn val="ctr"/>
        <c:lblOffset val="100"/>
      </c:catAx>
      <c:valAx>
        <c:axId val="68417024"/>
        <c:scaling>
          <c:orientation val="minMax"/>
        </c:scaling>
        <c:axPos val="l"/>
        <c:numFmt formatCode="_(* #,##0_);_(* \(#,##0\);_(* &quot;- &quot;?_);_(@_)" sourceLinked="1"/>
        <c:tickLblPos val="nextTo"/>
        <c:crossAx val="68381312"/>
        <c:crosses val="autoZero"/>
        <c:crossBetween val="between"/>
      </c:valAx>
    </c:plotArea>
    <c:legend>
      <c:legendPos val="r"/>
      <c:layout>
        <c:manualLayout>
          <c:xMode val="edge"/>
          <c:yMode val="edge"/>
          <c:x val="0.22970822397200344"/>
          <c:y val="3.7031209193714255E-2"/>
          <c:w val="0.39082995441604601"/>
          <c:h val="0.2004457571661529"/>
        </c:manualLayout>
      </c:layout>
      <c:spPr>
        <a:gradFill rotWithShape="1">
          <a:gsLst>
            <a:gs pos="0">
              <a:schemeClr val="accent6">
                <a:tint val="50000"/>
                <a:satMod val="300000"/>
              </a:schemeClr>
            </a:gs>
            <a:gs pos="35000">
              <a:schemeClr val="accent6">
                <a:tint val="37000"/>
                <a:satMod val="300000"/>
              </a:schemeClr>
            </a:gs>
            <a:gs pos="100000">
              <a:schemeClr val="accent6">
                <a:tint val="15000"/>
                <a:satMod val="350000"/>
              </a:schemeClr>
            </a:gs>
          </a:gsLst>
          <a:lin ang="16200000" scaled="1"/>
        </a:gradFill>
        <a:ln w="9525" cap="flat" cmpd="sng" algn="ctr">
          <a:solidFill>
            <a:schemeClr val="accent6">
              <a:shade val="95000"/>
              <a:satMod val="105000"/>
            </a:schemeClr>
          </a:solidFill>
          <a:prstDash val="solid"/>
        </a:ln>
        <a:effectLst>
          <a:outerShdw blurRad="40000" dist="20000" dir="5400000" rotWithShape="0">
            <a:srgbClr val="000000">
              <a:alpha val="38000"/>
            </a:srgbClr>
          </a:outerShdw>
        </a:effectLst>
      </c:spPr>
    </c:legend>
    <c:plotVisOnly val="1"/>
  </c:chart>
  <c:spPr>
    <a:gradFill rotWithShape="1">
      <a:gsLst>
        <a:gs pos="0">
          <a:schemeClr val="dk1">
            <a:tint val="50000"/>
            <a:satMod val="300000"/>
          </a:schemeClr>
        </a:gs>
        <a:gs pos="35000">
          <a:schemeClr val="dk1">
            <a:tint val="37000"/>
            <a:satMod val="300000"/>
          </a:schemeClr>
        </a:gs>
        <a:gs pos="100000">
          <a:schemeClr val="dk1">
            <a:tint val="15000"/>
            <a:satMod val="350000"/>
          </a:schemeClr>
        </a:gs>
      </a:gsLst>
      <a:lin ang="16200000" scaled="1"/>
    </a:gradFill>
    <a:ln w="9525" cap="flat" cmpd="sng" algn="ctr">
      <a:solidFill>
        <a:schemeClr val="dk1">
          <a:shade val="95000"/>
          <a:satMod val="105000"/>
        </a:schemeClr>
      </a:solidFill>
      <a:prstDash val="solid"/>
    </a:ln>
    <a:effectLst>
      <a:outerShdw blurRad="40000" dist="20000" dir="5400000" rotWithShape="0">
        <a:srgbClr val="000000">
          <a:alpha val="38000"/>
        </a:srgbClr>
      </a:outerShdw>
    </a:effectLst>
  </c:spPr>
  <c:txPr>
    <a:bodyPr/>
    <a:lstStyle/>
    <a:p>
      <a:pPr>
        <a:defRPr>
          <a:solidFill>
            <a:schemeClr val="dk1"/>
          </a:solidFill>
          <a:latin typeface="+mn-lt"/>
          <a:ea typeface="+mn-ea"/>
          <a:cs typeface="+mn-cs"/>
        </a:defRPr>
      </a:pPr>
      <a:endParaRPr lang="en-US"/>
    </a:p>
  </c:txPr>
  <c:printSettings>
    <c:headerFooter/>
    <c:pageMargins b="0.75000000000000044" l="0.7000000000000004" r="0.7000000000000004" t="0.75000000000000044" header="0.30000000000000021" footer="0.30000000000000021"/>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0.10307750489731859"/>
          <c:y val="5.13585977626181E-2"/>
          <c:w val="0.85996399530516909"/>
          <c:h val="0.76336843516214703"/>
        </c:manualLayout>
      </c:layout>
      <c:lineChart>
        <c:grouping val="standard"/>
        <c:ser>
          <c:idx val="0"/>
          <c:order val="0"/>
          <c:tx>
            <c:strRef>
              <c:f>'KZN Structure'!$A$8</c:f>
              <c:strCache>
                <c:ptCount val="1"/>
                <c:pt idx="0">
                  <c:v>Property rates</c:v>
                </c:pt>
              </c:strCache>
            </c:strRef>
          </c:tx>
          <c:marker>
            <c:symbol val="none"/>
          </c:marker>
          <c:cat>
            <c:strRef>
              <c:f>KZN!$B$3:$K$3</c:f>
              <c:strCache>
                <c:ptCount val="10"/>
                <c:pt idx="0">
                  <c:v>2003/04.</c:v>
                </c:pt>
                <c:pt idx="1">
                  <c:v>2004/05.</c:v>
                </c:pt>
                <c:pt idx="2">
                  <c:v>2005/06.</c:v>
                </c:pt>
                <c:pt idx="3">
                  <c:v>2006/07</c:v>
                </c:pt>
                <c:pt idx="4">
                  <c:v>2007/08</c:v>
                </c:pt>
                <c:pt idx="5">
                  <c:v>2008/09</c:v>
                </c:pt>
                <c:pt idx="6">
                  <c:v>2009/10</c:v>
                </c:pt>
                <c:pt idx="7">
                  <c:v>2010/11</c:v>
                </c:pt>
                <c:pt idx="8">
                  <c:v>2011/12</c:v>
                </c:pt>
                <c:pt idx="9">
                  <c:v>2012/13</c:v>
                </c:pt>
              </c:strCache>
            </c:strRef>
          </c:cat>
          <c:val>
            <c:numRef>
              <c:f>'KZN Structure'!$B$8:$K$8</c:f>
              <c:numCache>
                <c:formatCode>0.00</c:formatCode>
                <c:ptCount val="10"/>
                <c:pt idx="0">
                  <c:v>23.779061696093844</c:v>
                </c:pt>
                <c:pt idx="1">
                  <c:v>25.523909283502505</c:v>
                </c:pt>
                <c:pt idx="2">
                  <c:v>23.981406974645832</c:v>
                </c:pt>
                <c:pt idx="3">
                  <c:v>23.015653007211874</c:v>
                </c:pt>
                <c:pt idx="4">
                  <c:v>21.344691536919779</c:v>
                </c:pt>
                <c:pt idx="5">
                  <c:v>19.373419817043441</c:v>
                </c:pt>
                <c:pt idx="6">
                  <c:v>18.189322846810825</c:v>
                </c:pt>
                <c:pt idx="7">
                  <c:v>16.905352335173244</c:v>
                </c:pt>
                <c:pt idx="8">
                  <c:v>16.451935810990388</c:v>
                </c:pt>
                <c:pt idx="9">
                  <c:v>15.68921513813533</c:v>
                </c:pt>
              </c:numCache>
            </c:numRef>
          </c:val>
        </c:ser>
        <c:ser>
          <c:idx val="1"/>
          <c:order val="1"/>
          <c:tx>
            <c:strRef>
              <c:f>'KZN Structure'!$A$9</c:f>
              <c:strCache>
                <c:ptCount val="1"/>
                <c:pt idx="0">
                  <c:v>Service charges</c:v>
                </c:pt>
              </c:strCache>
            </c:strRef>
          </c:tx>
          <c:marker>
            <c:symbol val="none"/>
          </c:marker>
          <c:cat>
            <c:strRef>
              <c:f>KZN!$B$3:$K$3</c:f>
              <c:strCache>
                <c:ptCount val="10"/>
                <c:pt idx="0">
                  <c:v>2003/04.</c:v>
                </c:pt>
                <c:pt idx="1">
                  <c:v>2004/05.</c:v>
                </c:pt>
                <c:pt idx="2">
                  <c:v>2005/06.</c:v>
                </c:pt>
                <c:pt idx="3">
                  <c:v>2006/07</c:v>
                </c:pt>
                <c:pt idx="4">
                  <c:v>2007/08</c:v>
                </c:pt>
                <c:pt idx="5">
                  <c:v>2008/09</c:v>
                </c:pt>
                <c:pt idx="6">
                  <c:v>2009/10</c:v>
                </c:pt>
                <c:pt idx="7">
                  <c:v>2010/11</c:v>
                </c:pt>
                <c:pt idx="8">
                  <c:v>2011/12</c:v>
                </c:pt>
                <c:pt idx="9">
                  <c:v>2012/13</c:v>
                </c:pt>
              </c:strCache>
            </c:strRef>
          </c:cat>
          <c:val>
            <c:numRef>
              <c:f>'KZN Structure'!$B$9:$K$9</c:f>
              <c:numCache>
                <c:formatCode>0.00</c:formatCode>
                <c:ptCount val="10"/>
                <c:pt idx="0">
                  <c:v>44.642425662275869</c:v>
                </c:pt>
                <c:pt idx="1">
                  <c:v>41.902227025322475</c:v>
                </c:pt>
                <c:pt idx="2">
                  <c:v>41.15623949099119</c:v>
                </c:pt>
                <c:pt idx="3">
                  <c:v>38.090095789387568</c:v>
                </c:pt>
                <c:pt idx="4">
                  <c:v>34.21923859153199</c:v>
                </c:pt>
                <c:pt idx="5">
                  <c:v>34.487322348034027</c:v>
                </c:pt>
                <c:pt idx="6">
                  <c:v>36.586598519168589</c:v>
                </c:pt>
                <c:pt idx="7">
                  <c:v>41.308870872267384</c:v>
                </c:pt>
                <c:pt idx="8">
                  <c:v>44.738906125482238</c:v>
                </c:pt>
                <c:pt idx="9">
                  <c:v>46.795739541833754</c:v>
                </c:pt>
              </c:numCache>
            </c:numRef>
          </c:val>
        </c:ser>
        <c:ser>
          <c:idx val="2"/>
          <c:order val="2"/>
          <c:tx>
            <c:strRef>
              <c:f>'KZN Structure'!$A$12</c:f>
              <c:strCache>
                <c:ptCount val="1"/>
                <c:pt idx="0">
                  <c:v>Government grants</c:v>
                </c:pt>
              </c:strCache>
            </c:strRef>
          </c:tx>
          <c:marker>
            <c:symbol val="none"/>
          </c:marker>
          <c:cat>
            <c:strRef>
              <c:f>KZN!$B$3:$K$3</c:f>
              <c:strCache>
                <c:ptCount val="10"/>
                <c:pt idx="0">
                  <c:v>2003/04.</c:v>
                </c:pt>
                <c:pt idx="1">
                  <c:v>2004/05.</c:v>
                </c:pt>
                <c:pt idx="2">
                  <c:v>2005/06.</c:v>
                </c:pt>
                <c:pt idx="3">
                  <c:v>2006/07</c:v>
                </c:pt>
                <c:pt idx="4">
                  <c:v>2007/08</c:v>
                </c:pt>
                <c:pt idx="5">
                  <c:v>2008/09</c:v>
                </c:pt>
                <c:pt idx="6">
                  <c:v>2009/10</c:v>
                </c:pt>
                <c:pt idx="7">
                  <c:v>2010/11</c:v>
                </c:pt>
                <c:pt idx="8">
                  <c:v>2011/12</c:v>
                </c:pt>
                <c:pt idx="9">
                  <c:v>2012/13</c:v>
                </c:pt>
              </c:strCache>
            </c:strRef>
          </c:cat>
          <c:val>
            <c:numRef>
              <c:f>'KZN Structure'!$B$12:$K$12</c:f>
              <c:numCache>
                <c:formatCode>0.00</c:formatCode>
                <c:ptCount val="10"/>
                <c:pt idx="0">
                  <c:v>13.535078673566778</c:v>
                </c:pt>
                <c:pt idx="1">
                  <c:v>16.773466153422639</c:v>
                </c:pt>
                <c:pt idx="2">
                  <c:v>19.671028563010172</c:v>
                </c:pt>
                <c:pt idx="3">
                  <c:v>26.062476884870883</c:v>
                </c:pt>
                <c:pt idx="4">
                  <c:v>29.0826148173986</c:v>
                </c:pt>
                <c:pt idx="5">
                  <c:v>31.713374608917945</c:v>
                </c:pt>
                <c:pt idx="6">
                  <c:v>29.823146950776021</c:v>
                </c:pt>
                <c:pt idx="7">
                  <c:v>25.389333060499791</c:v>
                </c:pt>
                <c:pt idx="8">
                  <c:v>22.143838030094582</c:v>
                </c:pt>
                <c:pt idx="9">
                  <c:v>20.507310063364152</c:v>
                </c:pt>
              </c:numCache>
            </c:numRef>
          </c:val>
        </c:ser>
        <c:ser>
          <c:idx val="3"/>
          <c:order val="3"/>
          <c:tx>
            <c:strRef>
              <c:f>'KZN Structure'!$A$14</c:f>
              <c:strCache>
                <c:ptCount val="1"/>
                <c:pt idx="0">
                  <c:v>Other own revenue</c:v>
                </c:pt>
              </c:strCache>
            </c:strRef>
          </c:tx>
          <c:marker>
            <c:symbol val="none"/>
          </c:marker>
          <c:cat>
            <c:strRef>
              <c:f>KZN!$B$3:$K$3</c:f>
              <c:strCache>
                <c:ptCount val="10"/>
                <c:pt idx="0">
                  <c:v>2003/04.</c:v>
                </c:pt>
                <c:pt idx="1">
                  <c:v>2004/05.</c:v>
                </c:pt>
                <c:pt idx="2">
                  <c:v>2005/06.</c:v>
                </c:pt>
                <c:pt idx="3">
                  <c:v>2006/07</c:v>
                </c:pt>
                <c:pt idx="4">
                  <c:v>2007/08</c:v>
                </c:pt>
                <c:pt idx="5">
                  <c:v>2008/09</c:v>
                </c:pt>
                <c:pt idx="6">
                  <c:v>2009/10</c:v>
                </c:pt>
                <c:pt idx="7">
                  <c:v>2010/11</c:v>
                </c:pt>
                <c:pt idx="8">
                  <c:v>2011/12</c:v>
                </c:pt>
                <c:pt idx="9">
                  <c:v>2012/13</c:v>
                </c:pt>
              </c:strCache>
            </c:strRef>
          </c:cat>
          <c:val>
            <c:numRef>
              <c:f>'KZN Structure'!$B$14:$K$14</c:f>
              <c:numCache>
                <c:formatCode>0.00</c:formatCode>
                <c:ptCount val="10"/>
                <c:pt idx="0">
                  <c:v>11.48265726078438</c:v>
                </c:pt>
                <c:pt idx="1">
                  <c:v>8.5327192429392902</c:v>
                </c:pt>
                <c:pt idx="2">
                  <c:v>7.2182589312301664</c:v>
                </c:pt>
                <c:pt idx="3">
                  <c:v>10.315751322992252</c:v>
                </c:pt>
                <c:pt idx="4">
                  <c:v>9.197029781308288</c:v>
                </c:pt>
                <c:pt idx="5">
                  <c:v>11.173010764180626</c:v>
                </c:pt>
                <c:pt idx="6">
                  <c:v>13.953646035559753</c:v>
                </c:pt>
                <c:pt idx="7">
                  <c:v>16.396443732059574</c:v>
                </c:pt>
                <c:pt idx="8">
                  <c:v>16.665320033432796</c:v>
                </c:pt>
                <c:pt idx="9">
                  <c:v>17.007735256666777</c:v>
                </c:pt>
              </c:numCache>
            </c:numRef>
          </c:val>
        </c:ser>
        <c:marker val="1"/>
        <c:axId val="70306816"/>
        <c:axId val="114129536"/>
      </c:lineChart>
      <c:catAx>
        <c:axId val="70306816"/>
        <c:scaling>
          <c:orientation val="minMax"/>
        </c:scaling>
        <c:axPos val="b"/>
        <c:tickLblPos val="nextTo"/>
        <c:crossAx val="114129536"/>
        <c:crosses val="autoZero"/>
        <c:auto val="1"/>
        <c:lblAlgn val="ctr"/>
        <c:lblOffset val="100"/>
      </c:catAx>
      <c:valAx>
        <c:axId val="114129536"/>
        <c:scaling>
          <c:orientation val="minMax"/>
        </c:scaling>
        <c:axPos val="l"/>
        <c:numFmt formatCode="0.00" sourceLinked="1"/>
        <c:tickLblPos val="nextTo"/>
        <c:crossAx val="70306816"/>
        <c:crosses val="autoZero"/>
        <c:crossBetween val="between"/>
      </c:valAx>
    </c:plotArea>
    <c:legend>
      <c:legendPos val="r"/>
      <c:layout>
        <c:manualLayout>
          <c:xMode val="edge"/>
          <c:yMode val="edge"/>
          <c:x val="0.10145574792179542"/>
          <c:y val="1.8527806643814239E-2"/>
          <c:w val="0.59760456457917066"/>
          <c:h val="0.15881310142887789"/>
        </c:manualLayout>
      </c:layout>
      <c:spPr>
        <a:gradFill rotWithShape="1">
          <a:gsLst>
            <a:gs pos="0">
              <a:schemeClr val="accent6">
                <a:tint val="50000"/>
                <a:satMod val="300000"/>
              </a:schemeClr>
            </a:gs>
            <a:gs pos="35000">
              <a:schemeClr val="accent6">
                <a:tint val="37000"/>
                <a:satMod val="300000"/>
              </a:schemeClr>
            </a:gs>
            <a:gs pos="100000">
              <a:schemeClr val="accent6">
                <a:tint val="15000"/>
                <a:satMod val="350000"/>
              </a:schemeClr>
            </a:gs>
          </a:gsLst>
          <a:lin ang="16200000" scaled="1"/>
        </a:gradFill>
        <a:ln w="9525" cap="flat" cmpd="sng" algn="ctr">
          <a:solidFill>
            <a:schemeClr val="accent6">
              <a:shade val="95000"/>
              <a:satMod val="105000"/>
            </a:schemeClr>
          </a:solidFill>
          <a:prstDash val="solid"/>
        </a:ln>
        <a:effectLst>
          <a:outerShdw blurRad="40000" dist="20000" dir="5400000" rotWithShape="0">
            <a:srgbClr val="000000">
              <a:alpha val="38000"/>
            </a:srgbClr>
          </a:outerShdw>
        </a:effectLst>
      </c:spPr>
    </c:legend>
    <c:plotVisOnly val="1"/>
  </c:chart>
  <c:spPr>
    <a:gradFill rotWithShape="1">
      <a:gsLst>
        <a:gs pos="0">
          <a:schemeClr val="dk1">
            <a:tint val="50000"/>
            <a:satMod val="300000"/>
          </a:schemeClr>
        </a:gs>
        <a:gs pos="35000">
          <a:schemeClr val="dk1">
            <a:tint val="37000"/>
            <a:satMod val="300000"/>
          </a:schemeClr>
        </a:gs>
        <a:gs pos="100000">
          <a:schemeClr val="dk1">
            <a:tint val="15000"/>
            <a:satMod val="350000"/>
          </a:schemeClr>
        </a:gs>
      </a:gsLst>
      <a:lin ang="16200000" scaled="1"/>
    </a:gradFill>
    <a:ln w="9525" cap="flat" cmpd="sng" algn="ctr">
      <a:solidFill>
        <a:schemeClr val="dk1">
          <a:shade val="95000"/>
          <a:satMod val="105000"/>
        </a:schemeClr>
      </a:solidFill>
      <a:prstDash val="solid"/>
    </a:ln>
    <a:effectLst>
      <a:outerShdw blurRad="40000" dist="20000" dir="5400000" rotWithShape="0">
        <a:srgbClr val="000000">
          <a:alpha val="38000"/>
        </a:srgbClr>
      </a:outerShdw>
    </a:effectLst>
  </c:spPr>
  <c:txPr>
    <a:bodyPr/>
    <a:lstStyle/>
    <a:p>
      <a:pPr>
        <a:defRPr>
          <a:solidFill>
            <a:schemeClr val="dk1"/>
          </a:solidFill>
          <a:latin typeface="+mn-lt"/>
          <a:ea typeface="+mn-ea"/>
          <a:cs typeface="+mn-cs"/>
        </a:defRPr>
      </a:pPr>
      <a:endParaRPr lang="en-US"/>
    </a:p>
  </c:txPr>
  <c:printSettings>
    <c:headerFooter/>
    <c:pageMargins b="0.75000000000000022" l="0.70000000000000018" r="0.70000000000000018" t="0.75000000000000022" header="0.3000000000000001" footer="0.3000000000000001"/>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9.7842686514379398E-2"/>
          <c:y val="5.13585977626181E-2"/>
          <c:w val="0.86519882130504733"/>
          <c:h val="0.76336843516214703"/>
        </c:manualLayout>
      </c:layout>
      <c:lineChart>
        <c:grouping val="standard"/>
        <c:ser>
          <c:idx val="0"/>
          <c:order val="0"/>
          <c:tx>
            <c:strRef>
              <c:f>'KZN Structure'!$A$17</c:f>
              <c:strCache>
                <c:ptCount val="1"/>
                <c:pt idx="0">
                  <c:v>Employee costs</c:v>
                </c:pt>
              </c:strCache>
            </c:strRef>
          </c:tx>
          <c:marker>
            <c:symbol val="none"/>
          </c:marker>
          <c:cat>
            <c:strRef>
              <c:f>KZN!$B$3:$K$3</c:f>
              <c:strCache>
                <c:ptCount val="10"/>
                <c:pt idx="0">
                  <c:v>2003/04.</c:v>
                </c:pt>
                <c:pt idx="1">
                  <c:v>2004/05.</c:v>
                </c:pt>
                <c:pt idx="2">
                  <c:v>2005/06.</c:v>
                </c:pt>
                <c:pt idx="3">
                  <c:v>2006/07</c:v>
                </c:pt>
                <c:pt idx="4">
                  <c:v>2007/08</c:v>
                </c:pt>
                <c:pt idx="5">
                  <c:v>2008/09</c:v>
                </c:pt>
                <c:pt idx="6">
                  <c:v>2009/10</c:v>
                </c:pt>
                <c:pt idx="7">
                  <c:v>2010/11</c:v>
                </c:pt>
                <c:pt idx="8">
                  <c:v>2011/12</c:v>
                </c:pt>
                <c:pt idx="9">
                  <c:v>2012/13</c:v>
                </c:pt>
              </c:strCache>
            </c:strRef>
          </c:cat>
          <c:val>
            <c:numRef>
              <c:f>'KZN Structure'!$B$17:$K$17</c:f>
              <c:numCache>
                <c:formatCode>0.00</c:formatCode>
                <c:ptCount val="10"/>
                <c:pt idx="0">
                  <c:v>30.659021048444796</c:v>
                </c:pt>
                <c:pt idx="1">
                  <c:v>28.86656161578907</c:v>
                </c:pt>
                <c:pt idx="2">
                  <c:v>26.776665988867986</c:v>
                </c:pt>
                <c:pt idx="3">
                  <c:v>28.055060249570857</c:v>
                </c:pt>
                <c:pt idx="4">
                  <c:v>28.239022545907659</c:v>
                </c:pt>
                <c:pt idx="5">
                  <c:v>27.116686441369609</c:v>
                </c:pt>
                <c:pt idx="6">
                  <c:v>25.534895276797954</c:v>
                </c:pt>
                <c:pt idx="7">
                  <c:v>26.386795911788731</c:v>
                </c:pt>
                <c:pt idx="8">
                  <c:v>25.514956589312515</c:v>
                </c:pt>
                <c:pt idx="9">
                  <c:v>24.803542306638299</c:v>
                </c:pt>
              </c:numCache>
            </c:numRef>
          </c:val>
        </c:ser>
        <c:ser>
          <c:idx val="1"/>
          <c:order val="1"/>
          <c:tx>
            <c:strRef>
              <c:f>'KZN Structure'!$A$21</c:f>
              <c:strCache>
                <c:ptCount val="1"/>
                <c:pt idx="0">
                  <c:v>Finance charges</c:v>
                </c:pt>
              </c:strCache>
            </c:strRef>
          </c:tx>
          <c:marker>
            <c:symbol val="none"/>
          </c:marker>
          <c:cat>
            <c:strRef>
              <c:f>KZN!$B$3:$K$3</c:f>
              <c:strCache>
                <c:ptCount val="10"/>
                <c:pt idx="0">
                  <c:v>2003/04.</c:v>
                </c:pt>
                <c:pt idx="1">
                  <c:v>2004/05.</c:v>
                </c:pt>
                <c:pt idx="2">
                  <c:v>2005/06.</c:v>
                </c:pt>
                <c:pt idx="3">
                  <c:v>2006/07</c:v>
                </c:pt>
                <c:pt idx="4">
                  <c:v>2007/08</c:v>
                </c:pt>
                <c:pt idx="5">
                  <c:v>2008/09</c:v>
                </c:pt>
                <c:pt idx="6">
                  <c:v>2009/10</c:v>
                </c:pt>
                <c:pt idx="7">
                  <c:v>2010/11</c:v>
                </c:pt>
                <c:pt idx="8">
                  <c:v>2011/12</c:v>
                </c:pt>
                <c:pt idx="9">
                  <c:v>2012/13</c:v>
                </c:pt>
              </c:strCache>
            </c:strRef>
          </c:cat>
          <c:val>
            <c:numRef>
              <c:f>'KZN Structure'!$B$21:$K$21</c:f>
              <c:numCache>
                <c:formatCode>0.00</c:formatCode>
                <c:ptCount val="10"/>
                <c:pt idx="0">
                  <c:v>10.80107331564191</c:v>
                </c:pt>
                <c:pt idx="1">
                  <c:v>6.5529923745798984</c:v>
                </c:pt>
                <c:pt idx="2">
                  <c:v>4.6808850586377666</c:v>
                </c:pt>
                <c:pt idx="3">
                  <c:v>4.1087631222646079</c:v>
                </c:pt>
                <c:pt idx="4">
                  <c:v>4.0008943498942982</c:v>
                </c:pt>
                <c:pt idx="5">
                  <c:v>3.5463086004034374</c:v>
                </c:pt>
                <c:pt idx="6">
                  <c:v>2.374244585309587</c:v>
                </c:pt>
                <c:pt idx="7">
                  <c:v>3.5119816758647691</c:v>
                </c:pt>
                <c:pt idx="8">
                  <c:v>3.4649519345552888</c:v>
                </c:pt>
                <c:pt idx="9">
                  <c:v>3.2587885714402263</c:v>
                </c:pt>
              </c:numCache>
            </c:numRef>
          </c:val>
        </c:ser>
        <c:ser>
          <c:idx val="2"/>
          <c:order val="2"/>
          <c:tx>
            <c:strRef>
              <c:f>'KZN Structure'!$A$22</c:f>
              <c:strCache>
                <c:ptCount val="1"/>
                <c:pt idx="0">
                  <c:v>Materials and bulk purchases</c:v>
                </c:pt>
              </c:strCache>
            </c:strRef>
          </c:tx>
          <c:marker>
            <c:symbol val="none"/>
          </c:marker>
          <c:cat>
            <c:strRef>
              <c:f>KZN!$B$3:$K$3</c:f>
              <c:strCache>
                <c:ptCount val="10"/>
                <c:pt idx="0">
                  <c:v>2003/04.</c:v>
                </c:pt>
                <c:pt idx="1">
                  <c:v>2004/05.</c:v>
                </c:pt>
                <c:pt idx="2">
                  <c:v>2005/06.</c:v>
                </c:pt>
                <c:pt idx="3">
                  <c:v>2006/07</c:v>
                </c:pt>
                <c:pt idx="4">
                  <c:v>2007/08</c:v>
                </c:pt>
                <c:pt idx="5">
                  <c:v>2008/09</c:v>
                </c:pt>
                <c:pt idx="6">
                  <c:v>2009/10</c:v>
                </c:pt>
                <c:pt idx="7">
                  <c:v>2010/11</c:v>
                </c:pt>
                <c:pt idx="8">
                  <c:v>2011/12</c:v>
                </c:pt>
                <c:pt idx="9">
                  <c:v>2012/13</c:v>
                </c:pt>
              </c:strCache>
            </c:strRef>
          </c:cat>
          <c:val>
            <c:numRef>
              <c:f>'KZN Structure'!$B$22:$K$22</c:f>
              <c:numCache>
                <c:formatCode>0.00</c:formatCode>
                <c:ptCount val="10"/>
                <c:pt idx="0">
                  <c:v>26.148813161760977</c:v>
                </c:pt>
                <c:pt idx="1">
                  <c:v>22.897586671119885</c:v>
                </c:pt>
                <c:pt idx="2">
                  <c:v>23.389662617013844</c:v>
                </c:pt>
                <c:pt idx="3">
                  <c:v>22.471477688051582</c:v>
                </c:pt>
                <c:pt idx="4">
                  <c:v>21.425965539894662</c:v>
                </c:pt>
                <c:pt idx="5">
                  <c:v>21.521099457552989</c:v>
                </c:pt>
                <c:pt idx="6">
                  <c:v>22.648945387655424</c:v>
                </c:pt>
                <c:pt idx="7">
                  <c:v>25.105839389466677</c:v>
                </c:pt>
                <c:pt idx="8">
                  <c:v>28.48483175225925</c:v>
                </c:pt>
                <c:pt idx="9">
                  <c:v>31.60211415155797</c:v>
                </c:pt>
              </c:numCache>
            </c:numRef>
          </c:val>
        </c:ser>
        <c:ser>
          <c:idx val="3"/>
          <c:order val="3"/>
          <c:tx>
            <c:strRef>
              <c:f>'KZN Structure'!$A$24</c:f>
              <c:strCache>
                <c:ptCount val="1"/>
                <c:pt idx="0">
                  <c:v>Other expenditure</c:v>
                </c:pt>
              </c:strCache>
            </c:strRef>
          </c:tx>
          <c:marker>
            <c:symbol val="none"/>
          </c:marker>
          <c:cat>
            <c:strRef>
              <c:f>KZN!$B$3:$K$3</c:f>
              <c:strCache>
                <c:ptCount val="10"/>
                <c:pt idx="0">
                  <c:v>2003/04.</c:v>
                </c:pt>
                <c:pt idx="1">
                  <c:v>2004/05.</c:v>
                </c:pt>
                <c:pt idx="2">
                  <c:v>2005/06.</c:v>
                </c:pt>
                <c:pt idx="3">
                  <c:v>2006/07</c:v>
                </c:pt>
                <c:pt idx="4">
                  <c:v>2007/08</c:v>
                </c:pt>
                <c:pt idx="5">
                  <c:v>2008/09</c:v>
                </c:pt>
                <c:pt idx="6">
                  <c:v>2009/10</c:v>
                </c:pt>
                <c:pt idx="7">
                  <c:v>2010/11</c:v>
                </c:pt>
                <c:pt idx="8">
                  <c:v>2011/12</c:v>
                </c:pt>
                <c:pt idx="9">
                  <c:v>2012/13</c:v>
                </c:pt>
              </c:strCache>
            </c:strRef>
          </c:cat>
          <c:val>
            <c:numRef>
              <c:f>'KZN Structure'!$B$24:$K$24</c:f>
              <c:numCache>
                <c:formatCode>0.00</c:formatCode>
                <c:ptCount val="10"/>
                <c:pt idx="0">
                  <c:v>19.771515668832031</c:v>
                </c:pt>
                <c:pt idx="1">
                  <c:v>25.63122896591662</c:v>
                </c:pt>
                <c:pt idx="2">
                  <c:v>27.171527694007398</c:v>
                </c:pt>
                <c:pt idx="3">
                  <c:v>27.970665072957949</c:v>
                </c:pt>
                <c:pt idx="4">
                  <c:v>28.639480272173785</c:v>
                </c:pt>
                <c:pt idx="5">
                  <c:v>28.764868189318438</c:v>
                </c:pt>
                <c:pt idx="6">
                  <c:v>29.538954382171749</c:v>
                </c:pt>
                <c:pt idx="7">
                  <c:v>44.995383022879814</c:v>
                </c:pt>
                <c:pt idx="8">
                  <c:v>42.53525972387294</c:v>
                </c:pt>
                <c:pt idx="9">
                  <c:v>40.335554970363511</c:v>
                </c:pt>
              </c:numCache>
            </c:numRef>
          </c:val>
        </c:ser>
        <c:marker val="1"/>
        <c:axId val="135411968"/>
        <c:axId val="135884800"/>
      </c:lineChart>
      <c:catAx>
        <c:axId val="135411968"/>
        <c:scaling>
          <c:orientation val="minMax"/>
        </c:scaling>
        <c:axPos val="b"/>
        <c:tickLblPos val="nextTo"/>
        <c:crossAx val="135884800"/>
        <c:crosses val="autoZero"/>
        <c:auto val="1"/>
        <c:lblAlgn val="ctr"/>
        <c:lblOffset val="100"/>
      </c:catAx>
      <c:valAx>
        <c:axId val="135884800"/>
        <c:scaling>
          <c:orientation val="minMax"/>
        </c:scaling>
        <c:axPos val="l"/>
        <c:numFmt formatCode="0.00" sourceLinked="1"/>
        <c:tickLblPos val="nextTo"/>
        <c:crossAx val="135411968"/>
        <c:crosses val="autoZero"/>
        <c:crossBetween val="between"/>
      </c:valAx>
    </c:plotArea>
    <c:legend>
      <c:legendPos val="r"/>
      <c:layout>
        <c:manualLayout>
          <c:xMode val="edge"/>
          <c:yMode val="edge"/>
          <c:x val="0.11977751699969456"/>
          <c:y val="4.1657059831189232E-2"/>
          <c:w val="0.786057138429058"/>
          <c:h val="0.17731650397877788"/>
        </c:manualLayout>
      </c:layout>
      <c:spPr>
        <a:gradFill rotWithShape="1">
          <a:gsLst>
            <a:gs pos="0">
              <a:schemeClr val="accent6">
                <a:tint val="50000"/>
                <a:satMod val="300000"/>
              </a:schemeClr>
            </a:gs>
            <a:gs pos="35000">
              <a:schemeClr val="accent6">
                <a:tint val="37000"/>
                <a:satMod val="300000"/>
              </a:schemeClr>
            </a:gs>
            <a:gs pos="100000">
              <a:schemeClr val="accent6">
                <a:tint val="15000"/>
                <a:satMod val="350000"/>
              </a:schemeClr>
            </a:gs>
          </a:gsLst>
          <a:lin ang="16200000" scaled="1"/>
        </a:gradFill>
        <a:ln w="9525" cap="flat" cmpd="sng" algn="ctr">
          <a:solidFill>
            <a:schemeClr val="accent6">
              <a:shade val="95000"/>
              <a:satMod val="105000"/>
            </a:schemeClr>
          </a:solidFill>
          <a:prstDash val="solid"/>
        </a:ln>
        <a:effectLst>
          <a:outerShdw blurRad="40000" dist="20000" dir="5400000" rotWithShape="0">
            <a:srgbClr val="000000">
              <a:alpha val="38000"/>
            </a:srgbClr>
          </a:outerShdw>
        </a:effectLst>
      </c:spPr>
    </c:legend>
    <c:plotVisOnly val="1"/>
  </c:chart>
  <c:spPr>
    <a:gradFill rotWithShape="1">
      <a:gsLst>
        <a:gs pos="0">
          <a:schemeClr val="dk1">
            <a:tint val="50000"/>
            <a:satMod val="300000"/>
          </a:schemeClr>
        </a:gs>
        <a:gs pos="35000">
          <a:schemeClr val="dk1">
            <a:tint val="37000"/>
            <a:satMod val="300000"/>
          </a:schemeClr>
        </a:gs>
        <a:gs pos="100000">
          <a:schemeClr val="dk1">
            <a:tint val="15000"/>
            <a:satMod val="350000"/>
          </a:schemeClr>
        </a:gs>
      </a:gsLst>
      <a:lin ang="16200000" scaled="1"/>
    </a:gradFill>
    <a:ln w="9525" cap="flat" cmpd="sng" algn="ctr">
      <a:solidFill>
        <a:schemeClr val="dk1">
          <a:shade val="95000"/>
          <a:satMod val="105000"/>
        </a:schemeClr>
      </a:solidFill>
      <a:prstDash val="solid"/>
    </a:ln>
    <a:effectLst>
      <a:outerShdw blurRad="40000" dist="20000" dir="5400000" rotWithShape="0">
        <a:srgbClr val="000000">
          <a:alpha val="38000"/>
        </a:srgbClr>
      </a:outerShdw>
    </a:effectLst>
  </c:spPr>
  <c:txPr>
    <a:bodyPr/>
    <a:lstStyle/>
    <a:p>
      <a:pPr>
        <a:defRPr>
          <a:solidFill>
            <a:schemeClr val="dk1"/>
          </a:solidFill>
          <a:latin typeface="+mn-lt"/>
          <a:ea typeface="+mn-ea"/>
          <a:cs typeface="+mn-cs"/>
        </a:defRPr>
      </a:pPr>
      <a:endParaRPr lang="en-US"/>
    </a:p>
  </c:txPr>
  <c:printSettings>
    <c:headerFooter/>
    <c:pageMargins b="0.75000000000000044" l="0.7000000000000004" r="0.7000000000000004" t="0.75000000000000044" header="0.30000000000000021" footer="0.30000000000000021"/>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0.18159951881014874"/>
          <c:y val="5.13585977626181E-2"/>
          <c:w val="0.7814420384951889"/>
          <c:h val="0.76336843516214703"/>
        </c:manualLayout>
      </c:layout>
      <c:lineChart>
        <c:grouping val="standard"/>
        <c:ser>
          <c:idx val="0"/>
          <c:order val="0"/>
          <c:tx>
            <c:strRef>
              <c:f>'KZN Structure'!$A$43</c:f>
              <c:strCache>
                <c:ptCount val="1"/>
                <c:pt idx="0">
                  <c:v>Operating Expenditure</c:v>
                </c:pt>
              </c:strCache>
            </c:strRef>
          </c:tx>
          <c:marker>
            <c:symbol val="none"/>
          </c:marker>
          <c:cat>
            <c:strRef>
              <c:f>KZN!$B$3:$K$3</c:f>
              <c:strCache>
                <c:ptCount val="10"/>
                <c:pt idx="0">
                  <c:v>2003/04.</c:v>
                </c:pt>
                <c:pt idx="1">
                  <c:v>2004/05.</c:v>
                </c:pt>
                <c:pt idx="2">
                  <c:v>2005/06.</c:v>
                </c:pt>
                <c:pt idx="3">
                  <c:v>2006/07</c:v>
                </c:pt>
                <c:pt idx="4">
                  <c:v>2007/08</c:v>
                </c:pt>
                <c:pt idx="5">
                  <c:v>2008/09</c:v>
                </c:pt>
                <c:pt idx="6">
                  <c:v>2009/10</c:v>
                </c:pt>
                <c:pt idx="7">
                  <c:v>2010/11</c:v>
                </c:pt>
                <c:pt idx="8">
                  <c:v>2011/12</c:v>
                </c:pt>
                <c:pt idx="9">
                  <c:v>2012/13</c:v>
                </c:pt>
              </c:strCache>
            </c:strRef>
          </c:cat>
          <c:val>
            <c:numRef>
              <c:f>'KZN Structure'!$B$43:$K$43</c:f>
              <c:numCache>
                <c:formatCode>0.00</c:formatCode>
                <c:ptCount val="10"/>
                <c:pt idx="0">
                  <c:v>83.215545372130705</c:v>
                </c:pt>
                <c:pt idx="1">
                  <c:v>82.869335410512861</c:v>
                </c:pt>
                <c:pt idx="2">
                  <c:v>78.633889040816456</c:v>
                </c:pt>
                <c:pt idx="3">
                  <c:v>81.165402310938688</c:v>
                </c:pt>
                <c:pt idx="4">
                  <c:v>74.669618859534651</c:v>
                </c:pt>
                <c:pt idx="5">
                  <c:v>74.61604179211372</c:v>
                </c:pt>
                <c:pt idx="6">
                  <c:v>76.145451291331341</c:v>
                </c:pt>
                <c:pt idx="7">
                  <c:v>76.951142607544725</c:v>
                </c:pt>
                <c:pt idx="8">
                  <c:v>80.667167302010114</c:v>
                </c:pt>
                <c:pt idx="9">
                  <c:v>82.368387179319726</c:v>
                </c:pt>
              </c:numCache>
            </c:numRef>
          </c:val>
        </c:ser>
        <c:ser>
          <c:idx val="1"/>
          <c:order val="1"/>
          <c:tx>
            <c:strRef>
              <c:f>'KZN Structure'!$A$44</c:f>
              <c:strCache>
                <c:ptCount val="1"/>
                <c:pt idx="0">
                  <c:v>Capital Expenditure</c:v>
                </c:pt>
              </c:strCache>
            </c:strRef>
          </c:tx>
          <c:marker>
            <c:symbol val="none"/>
          </c:marker>
          <c:cat>
            <c:strRef>
              <c:f>KZN!$B$3:$K$3</c:f>
              <c:strCache>
                <c:ptCount val="10"/>
                <c:pt idx="0">
                  <c:v>2003/04.</c:v>
                </c:pt>
                <c:pt idx="1">
                  <c:v>2004/05.</c:v>
                </c:pt>
                <c:pt idx="2">
                  <c:v>2005/06.</c:v>
                </c:pt>
                <c:pt idx="3">
                  <c:v>2006/07</c:v>
                </c:pt>
                <c:pt idx="4">
                  <c:v>2007/08</c:v>
                </c:pt>
                <c:pt idx="5">
                  <c:v>2008/09</c:v>
                </c:pt>
                <c:pt idx="6">
                  <c:v>2009/10</c:v>
                </c:pt>
                <c:pt idx="7">
                  <c:v>2010/11</c:v>
                </c:pt>
                <c:pt idx="8">
                  <c:v>2011/12</c:v>
                </c:pt>
                <c:pt idx="9">
                  <c:v>2012/13</c:v>
                </c:pt>
              </c:strCache>
            </c:strRef>
          </c:cat>
          <c:val>
            <c:numRef>
              <c:f>'KZN Structure'!$B$44:$K$44</c:f>
              <c:numCache>
                <c:formatCode>0.00</c:formatCode>
                <c:ptCount val="10"/>
                <c:pt idx="0">
                  <c:v>16.784454627869287</c:v>
                </c:pt>
                <c:pt idx="1">
                  <c:v>17.130664589487136</c:v>
                </c:pt>
                <c:pt idx="2">
                  <c:v>21.366110959183551</c:v>
                </c:pt>
                <c:pt idx="3">
                  <c:v>18.834597689061315</c:v>
                </c:pt>
                <c:pt idx="4">
                  <c:v>25.330381140465345</c:v>
                </c:pt>
                <c:pt idx="5">
                  <c:v>25.383958207886291</c:v>
                </c:pt>
                <c:pt idx="6">
                  <c:v>23.854548708668656</c:v>
                </c:pt>
                <c:pt idx="7">
                  <c:v>23.048857392455279</c:v>
                </c:pt>
                <c:pt idx="8">
                  <c:v>19.332832697989886</c:v>
                </c:pt>
                <c:pt idx="9">
                  <c:v>17.631612820680278</c:v>
                </c:pt>
              </c:numCache>
            </c:numRef>
          </c:val>
        </c:ser>
        <c:marker val="1"/>
        <c:axId val="71543040"/>
        <c:axId val="71582464"/>
      </c:lineChart>
      <c:catAx>
        <c:axId val="71543040"/>
        <c:scaling>
          <c:orientation val="minMax"/>
        </c:scaling>
        <c:axPos val="b"/>
        <c:tickLblPos val="nextTo"/>
        <c:crossAx val="71582464"/>
        <c:crosses val="autoZero"/>
        <c:auto val="1"/>
        <c:lblAlgn val="ctr"/>
        <c:lblOffset val="100"/>
      </c:catAx>
      <c:valAx>
        <c:axId val="71582464"/>
        <c:scaling>
          <c:orientation val="minMax"/>
        </c:scaling>
        <c:axPos val="l"/>
        <c:numFmt formatCode="0.00" sourceLinked="1"/>
        <c:tickLblPos val="nextTo"/>
        <c:crossAx val="71543040"/>
        <c:crosses val="autoZero"/>
        <c:crossBetween val="between"/>
      </c:valAx>
    </c:plotArea>
    <c:legend>
      <c:legendPos val="r"/>
      <c:layout>
        <c:manualLayout>
          <c:xMode val="edge"/>
          <c:yMode val="edge"/>
          <c:x val="0.22970822397200344"/>
          <c:y val="3.7031209193714269E-2"/>
          <c:w val="0.39082995441604612"/>
          <c:h val="0.20044575716615295"/>
        </c:manualLayout>
      </c:layout>
      <c:spPr>
        <a:gradFill rotWithShape="1">
          <a:gsLst>
            <a:gs pos="0">
              <a:schemeClr val="accent6">
                <a:tint val="50000"/>
                <a:satMod val="300000"/>
              </a:schemeClr>
            </a:gs>
            <a:gs pos="35000">
              <a:schemeClr val="accent6">
                <a:tint val="37000"/>
                <a:satMod val="300000"/>
              </a:schemeClr>
            </a:gs>
            <a:gs pos="100000">
              <a:schemeClr val="accent6">
                <a:tint val="15000"/>
                <a:satMod val="350000"/>
              </a:schemeClr>
            </a:gs>
          </a:gsLst>
          <a:lin ang="16200000" scaled="1"/>
        </a:gradFill>
        <a:ln w="9525" cap="flat" cmpd="sng" algn="ctr">
          <a:solidFill>
            <a:schemeClr val="accent6">
              <a:shade val="95000"/>
              <a:satMod val="105000"/>
            </a:schemeClr>
          </a:solidFill>
          <a:prstDash val="solid"/>
        </a:ln>
        <a:effectLst>
          <a:outerShdw blurRad="40000" dist="20000" dir="5400000" rotWithShape="0">
            <a:srgbClr val="000000">
              <a:alpha val="38000"/>
            </a:srgbClr>
          </a:outerShdw>
        </a:effectLst>
      </c:spPr>
    </c:legend>
    <c:plotVisOnly val="1"/>
  </c:chart>
  <c:spPr>
    <a:gradFill rotWithShape="1">
      <a:gsLst>
        <a:gs pos="0">
          <a:schemeClr val="dk1">
            <a:tint val="50000"/>
            <a:satMod val="300000"/>
          </a:schemeClr>
        </a:gs>
        <a:gs pos="35000">
          <a:schemeClr val="dk1">
            <a:tint val="37000"/>
            <a:satMod val="300000"/>
          </a:schemeClr>
        </a:gs>
        <a:gs pos="100000">
          <a:schemeClr val="dk1">
            <a:tint val="15000"/>
            <a:satMod val="350000"/>
          </a:schemeClr>
        </a:gs>
      </a:gsLst>
      <a:lin ang="16200000" scaled="1"/>
    </a:gradFill>
    <a:ln w="9525" cap="flat" cmpd="sng" algn="ctr">
      <a:solidFill>
        <a:schemeClr val="dk1">
          <a:shade val="95000"/>
          <a:satMod val="105000"/>
        </a:schemeClr>
      </a:solidFill>
      <a:prstDash val="solid"/>
    </a:ln>
    <a:effectLst>
      <a:outerShdw blurRad="40000" dist="20000" dir="5400000" rotWithShape="0">
        <a:srgbClr val="000000">
          <a:alpha val="38000"/>
        </a:srgbClr>
      </a:outerShdw>
    </a:effectLst>
  </c:spPr>
  <c:txPr>
    <a:bodyPr/>
    <a:lstStyle/>
    <a:p>
      <a:pPr>
        <a:defRPr>
          <a:solidFill>
            <a:schemeClr val="dk1"/>
          </a:solidFill>
          <a:latin typeface="+mn-lt"/>
          <a:ea typeface="+mn-ea"/>
          <a:cs typeface="+mn-cs"/>
        </a:defRPr>
      </a:pPr>
      <a:endParaRPr lang="en-US"/>
    </a:p>
  </c:txPr>
  <c:printSettings>
    <c:headerFooter/>
    <c:pageMargins b="0.75000000000000078" l="0.70000000000000062" r="0.70000000000000062" t="0.75000000000000078"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0.10307750489731855"/>
          <c:y val="3.027838372316527E-2"/>
          <c:w val="0.87681885642305535"/>
          <c:h val="0.91514702645603119"/>
        </c:manualLayout>
      </c:layout>
      <c:lineChart>
        <c:grouping val="standard"/>
        <c:ser>
          <c:idx val="0"/>
          <c:order val="0"/>
          <c:tx>
            <c:strRef>
              <c:f>'KZN Growth'!$A$8</c:f>
              <c:strCache>
                <c:ptCount val="1"/>
                <c:pt idx="0">
                  <c:v>Property rates</c:v>
                </c:pt>
              </c:strCache>
            </c:strRef>
          </c:tx>
          <c:marker>
            <c:symbol val="none"/>
          </c:marker>
          <c:cat>
            <c:strRef>
              <c:f>'KZN Growth'!$B$3:$J$3</c:f>
              <c:strCache>
                <c:ptCount val="9"/>
                <c:pt idx="0">
                  <c:v>2004/05.</c:v>
                </c:pt>
                <c:pt idx="1">
                  <c:v>2005/06.</c:v>
                </c:pt>
                <c:pt idx="2">
                  <c:v>2006/07</c:v>
                </c:pt>
                <c:pt idx="3">
                  <c:v>2007/08</c:v>
                </c:pt>
                <c:pt idx="4">
                  <c:v>2008/09</c:v>
                </c:pt>
                <c:pt idx="5">
                  <c:v>2009/10</c:v>
                </c:pt>
                <c:pt idx="6">
                  <c:v>2010/11</c:v>
                </c:pt>
                <c:pt idx="7">
                  <c:v>2011/12</c:v>
                </c:pt>
                <c:pt idx="8">
                  <c:v>2012/13</c:v>
                </c:pt>
              </c:strCache>
            </c:strRef>
          </c:cat>
          <c:val>
            <c:numRef>
              <c:f>'KZN Growth'!$B$8:$J$8</c:f>
              <c:numCache>
                <c:formatCode>0.00</c:formatCode>
                <c:ptCount val="9"/>
                <c:pt idx="0">
                  <c:v>24.799028401695175</c:v>
                </c:pt>
                <c:pt idx="1">
                  <c:v>7.23885042625938</c:v>
                </c:pt>
                <c:pt idx="2">
                  <c:v>10.186143867979576</c:v>
                </c:pt>
                <c:pt idx="3">
                  <c:v>10.91793716634688</c:v>
                </c:pt>
                <c:pt idx="4">
                  <c:v>5.0927330836006206</c:v>
                </c:pt>
                <c:pt idx="5">
                  <c:v>8.9781128757859019</c:v>
                </c:pt>
                <c:pt idx="6">
                  <c:v>3.8013215156950801</c:v>
                </c:pt>
                <c:pt idx="7">
                  <c:v>6.7555482961052835</c:v>
                </c:pt>
                <c:pt idx="8">
                  <c:v>7.5008684666006227</c:v>
                </c:pt>
              </c:numCache>
            </c:numRef>
          </c:val>
        </c:ser>
        <c:ser>
          <c:idx val="1"/>
          <c:order val="1"/>
          <c:tx>
            <c:strRef>
              <c:f>'KZN Growth'!$A$9</c:f>
              <c:strCache>
                <c:ptCount val="1"/>
                <c:pt idx="0">
                  <c:v>Service charges</c:v>
                </c:pt>
              </c:strCache>
            </c:strRef>
          </c:tx>
          <c:marker>
            <c:symbol val="none"/>
          </c:marker>
          <c:cat>
            <c:strRef>
              <c:f>'KZN Growth'!$B$3:$J$3</c:f>
              <c:strCache>
                <c:ptCount val="9"/>
                <c:pt idx="0">
                  <c:v>2004/05.</c:v>
                </c:pt>
                <c:pt idx="1">
                  <c:v>2005/06.</c:v>
                </c:pt>
                <c:pt idx="2">
                  <c:v>2006/07</c:v>
                </c:pt>
                <c:pt idx="3">
                  <c:v>2007/08</c:v>
                </c:pt>
                <c:pt idx="4">
                  <c:v>2008/09</c:v>
                </c:pt>
                <c:pt idx="5">
                  <c:v>2009/10</c:v>
                </c:pt>
                <c:pt idx="6">
                  <c:v>2010/11</c:v>
                </c:pt>
                <c:pt idx="7">
                  <c:v>2011/12</c:v>
                </c:pt>
                <c:pt idx="8">
                  <c:v>2012/13</c:v>
                </c:pt>
              </c:strCache>
            </c:strRef>
          </c:cat>
          <c:val>
            <c:numRef>
              <c:f>'KZN Growth'!$B$9:$J$9</c:f>
              <c:numCache>
                <c:formatCode>0.00</c:formatCode>
                <c:ptCount val="9"/>
                <c:pt idx="0">
                  <c:v>9.1309779252033909</c:v>
                </c:pt>
                <c:pt idx="1">
                  <c:v>12.104556042527902</c:v>
                </c:pt>
                <c:pt idx="2">
                  <c:v>6.2563079548129767</c:v>
                </c:pt>
                <c:pt idx="3">
                  <c:v>7.4467984344733296</c:v>
                </c:pt>
                <c:pt idx="4">
                  <c:v>16.693163744961073</c:v>
                </c:pt>
                <c:pt idx="5">
                  <c:v>23.137859419639167</c:v>
                </c:pt>
                <c:pt idx="6">
                  <c:v>26.100403712349685</c:v>
                </c:pt>
                <c:pt idx="7">
                  <c:v>18.806366178073628</c:v>
                </c:pt>
                <c:pt idx="8">
                  <c:v>17.909477449415604</c:v>
                </c:pt>
              </c:numCache>
            </c:numRef>
          </c:val>
        </c:ser>
        <c:ser>
          <c:idx val="2"/>
          <c:order val="2"/>
          <c:tx>
            <c:strRef>
              <c:f>'KZN Growth'!$A$12</c:f>
              <c:strCache>
                <c:ptCount val="1"/>
                <c:pt idx="0">
                  <c:v>Government grants</c:v>
                </c:pt>
              </c:strCache>
            </c:strRef>
          </c:tx>
          <c:marker>
            <c:symbol val="none"/>
          </c:marker>
          <c:cat>
            <c:strRef>
              <c:f>'KZN Growth'!$B$3:$J$3</c:f>
              <c:strCache>
                <c:ptCount val="9"/>
                <c:pt idx="0">
                  <c:v>2004/05.</c:v>
                </c:pt>
                <c:pt idx="1">
                  <c:v>2005/06.</c:v>
                </c:pt>
                <c:pt idx="2">
                  <c:v>2006/07</c:v>
                </c:pt>
                <c:pt idx="3">
                  <c:v>2007/08</c:v>
                </c:pt>
                <c:pt idx="4">
                  <c:v>2008/09</c:v>
                </c:pt>
                <c:pt idx="5">
                  <c:v>2009/10</c:v>
                </c:pt>
                <c:pt idx="6">
                  <c:v>2010/11</c:v>
                </c:pt>
                <c:pt idx="7">
                  <c:v>2011/12</c:v>
                </c:pt>
                <c:pt idx="8">
                  <c:v>2012/13</c:v>
                </c:pt>
              </c:strCache>
            </c:strRef>
          </c:cat>
          <c:val>
            <c:numRef>
              <c:f>'KZN Growth'!$B$12:$J$12</c:f>
              <c:numCache>
                <c:formatCode>0.00</c:formatCode>
                <c:ptCount val="9"/>
                <c:pt idx="0">
                  <c:v>44.085659187420909</c:v>
                </c:pt>
                <c:pt idx="1">
                  <c:v>33.853254547850604</c:v>
                </c:pt>
                <c:pt idx="2">
                  <c:v>52.113220303486962</c:v>
                </c:pt>
                <c:pt idx="3">
                  <c:v>33.460567317034659</c:v>
                </c:pt>
                <c:pt idx="4">
                  <c:v>26.259854998095882</c:v>
                </c:pt>
                <c:pt idx="5">
                  <c:v>9.1540997668889457</c:v>
                </c:pt>
                <c:pt idx="6">
                  <c:v>-4.9191595909802404</c:v>
                </c:pt>
                <c:pt idx="7">
                  <c:v>-4.3248219670368444</c:v>
                </c:pt>
                <c:pt idx="8">
                  <c:v>4.3959288140086015</c:v>
                </c:pt>
              </c:numCache>
            </c:numRef>
          </c:val>
        </c:ser>
        <c:ser>
          <c:idx val="3"/>
          <c:order val="3"/>
          <c:tx>
            <c:strRef>
              <c:f>'KZN Growth'!$A$14</c:f>
              <c:strCache>
                <c:ptCount val="1"/>
                <c:pt idx="0">
                  <c:v>Other own revenue</c:v>
                </c:pt>
              </c:strCache>
            </c:strRef>
          </c:tx>
          <c:marker>
            <c:symbol val="none"/>
          </c:marker>
          <c:cat>
            <c:strRef>
              <c:f>'KZN Growth'!$B$3:$J$3</c:f>
              <c:strCache>
                <c:ptCount val="9"/>
                <c:pt idx="0">
                  <c:v>2004/05.</c:v>
                </c:pt>
                <c:pt idx="1">
                  <c:v>2005/06.</c:v>
                </c:pt>
                <c:pt idx="2">
                  <c:v>2006/07</c:v>
                </c:pt>
                <c:pt idx="3">
                  <c:v>2007/08</c:v>
                </c:pt>
                <c:pt idx="4">
                  <c:v>2008/09</c:v>
                </c:pt>
                <c:pt idx="5">
                  <c:v>2009/10</c:v>
                </c:pt>
                <c:pt idx="6">
                  <c:v>2010/11</c:v>
                </c:pt>
                <c:pt idx="7">
                  <c:v>2011/12</c:v>
                </c:pt>
                <c:pt idx="8">
                  <c:v>2012/13</c:v>
                </c:pt>
              </c:strCache>
            </c:strRef>
          </c:cat>
          <c:val>
            <c:numRef>
              <c:f>'KZN Growth'!$B$14:$J$14</c:f>
              <c:numCache>
                <c:formatCode>0.00</c:formatCode>
                <c:ptCount val="9"/>
                <c:pt idx="0">
                  <c:v>-13.601982036179921</c:v>
                </c:pt>
                <c:pt idx="1">
                  <c:v>-3.4461303939611296</c:v>
                </c:pt>
                <c:pt idx="2">
                  <c:v>64.076638489687014</c:v>
                </c:pt>
                <c:pt idx="3">
                  <c:v>6.6306191517507118</c:v>
                </c:pt>
                <c:pt idx="4">
                  <c:v>40.662685416111721</c:v>
                </c:pt>
                <c:pt idx="5">
                  <c:v>44.959447860822685</c:v>
                </c:pt>
                <c:pt idx="6">
                  <c:v>31.237258177117099</c:v>
                </c:pt>
                <c:pt idx="7">
                  <c:v>11.49661196394452</c:v>
                </c:pt>
                <c:pt idx="8">
                  <c:v>15.043103685682619</c:v>
                </c:pt>
              </c:numCache>
            </c:numRef>
          </c:val>
        </c:ser>
        <c:marker val="1"/>
        <c:axId val="145833344"/>
        <c:axId val="145843328"/>
      </c:lineChart>
      <c:catAx>
        <c:axId val="145833344"/>
        <c:scaling>
          <c:orientation val="minMax"/>
        </c:scaling>
        <c:axPos val="b"/>
        <c:tickLblPos val="nextTo"/>
        <c:crossAx val="145843328"/>
        <c:crosses val="autoZero"/>
        <c:auto val="1"/>
        <c:lblAlgn val="ctr"/>
        <c:lblOffset val="100"/>
      </c:catAx>
      <c:valAx>
        <c:axId val="145843328"/>
        <c:scaling>
          <c:orientation val="minMax"/>
        </c:scaling>
        <c:axPos val="l"/>
        <c:numFmt formatCode="0.00" sourceLinked="1"/>
        <c:tickLblPos val="nextTo"/>
        <c:crossAx val="145833344"/>
        <c:crosses val="autoZero"/>
        <c:crossBetween val="between"/>
      </c:valAx>
    </c:plotArea>
    <c:legend>
      <c:legendPos val="r"/>
      <c:layout>
        <c:manualLayout>
          <c:xMode val="edge"/>
          <c:yMode val="edge"/>
          <c:x val="0.10145574792179544"/>
          <c:y val="1.8527806643814246E-2"/>
          <c:w val="0.59760456457917088"/>
          <c:h val="0.15881310142887795"/>
        </c:manualLayout>
      </c:layout>
      <c:spPr>
        <a:gradFill rotWithShape="1">
          <a:gsLst>
            <a:gs pos="0">
              <a:schemeClr val="accent6">
                <a:tint val="50000"/>
                <a:satMod val="300000"/>
              </a:schemeClr>
            </a:gs>
            <a:gs pos="35000">
              <a:schemeClr val="accent6">
                <a:tint val="37000"/>
                <a:satMod val="300000"/>
              </a:schemeClr>
            </a:gs>
            <a:gs pos="100000">
              <a:schemeClr val="accent6">
                <a:tint val="15000"/>
                <a:satMod val="350000"/>
              </a:schemeClr>
            </a:gs>
          </a:gsLst>
          <a:lin ang="16200000" scaled="1"/>
        </a:gradFill>
        <a:ln w="9525" cap="flat" cmpd="sng" algn="ctr">
          <a:solidFill>
            <a:schemeClr val="accent6">
              <a:shade val="95000"/>
              <a:satMod val="105000"/>
            </a:schemeClr>
          </a:solidFill>
          <a:prstDash val="solid"/>
        </a:ln>
        <a:effectLst>
          <a:outerShdw blurRad="40000" dist="20000" dir="5400000" rotWithShape="0">
            <a:srgbClr val="000000">
              <a:alpha val="38000"/>
            </a:srgbClr>
          </a:outerShdw>
        </a:effectLst>
      </c:spPr>
    </c:legend>
    <c:plotVisOnly val="1"/>
  </c:chart>
  <c:spPr>
    <a:gradFill rotWithShape="1">
      <a:gsLst>
        <a:gs pos="0">
          <a:schemeClr val="dk1">
            <a:tint val="50000"/>
            <a:satMod val="300000"/>
          </a:schemeClr>
        </a:gs>
        <a:gs pos="35000">
          <a:schemeClr val="dk1">
            <a:tint val="37000"/>
            <a:satMod val="300000"/>
          </a:schemeClr>
        </a:gs>
        <a:gs pos="100000">
          <a:schemeClr val="dk1">
            <a:tint val="15000"/>
            <a:satMod val="350000"/>
          </a:schemeClr>
        </a:gs>
      </a:gsLst>
      <a:lin ang="16200000" scaled="1"/>
    </a:gradFill>
    <a:ln w="9525" cap="flat" cmpd="sng" algn="ctr">
      <a:solidFill>
        <a:schemeClr val="dk1">
          <a:shade val="95000"/>
          <a:satMod val="105000"/>
        </a:schemeClr>
      </a:solidFill>
      <a:prstDash val="solid"/>
    </a:ln>
    <a:effectLst>
      <a:outerShdw blurRad="40000" dist="20000" dir="5400000" rotWithShape="0">
        <a:srgbClr val="000000">
          <a:alpha val="38000"/>
        </a:srgbClr>
      </a:outerShdw>
    </a:effectLst>
  </c:spPr>
  <c:txPr>
    <a:bodyPr/>
    <a:lstStyle/>
    <a:p>
      <a:pPr>
        <a:defRPr>
          <a:solidFill>
            <a:schemeClr val="dk1"/>
          </a:solidFill>
          <a:latin typeface="+mn-lt"/>
          <a:ea typeface="+mn-ea"/>
          <a:cs typeface="+mn-cs"/>
        </a:defRPr>
      </a:pPr>
      <a:endParaRPr lang="en-US"/>
    </a:p>
  </c:tx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9.7842686514379384E-2"/>
          <c:y val="5.13585977626181E-2"/>
          <c:w val="0.86519882130504755"/>
          <c:h val="0.76336843516214703"/>
        </c:manualLayout>
      </c:layout>
      <c:lineChart>
        <c:grouping val="standard"/>
        <c:ser>
          <c:idx val="0"/>
          <c:order val="0"/>
          <c:tx>
            <c:strRef>
              <c:f>'KZN Growth'!$A$17</c:f>
              <c:strCache>
                <c:ptCount val="1"/>
                <c:pt idx="0">
                  <c:v>Employee costs</c:v>
                </c:pt>
              </c:strCache>
            </c:strRef>
          </c:tx>
          <c:marker>
            <c:symbol val="none"/>
          </c:marker>
          <c:cat>
            <c:strRef>
              <c:f>'KZN Growth'!$B$3:$J$3</c:f>
              <c:strCache>
                <c:ptCount val="9"/>
                <c:pt idx="0">
                  <c:v>2004/05.</c:v>
                </c:pt>
                <c:pt idx="1">
                  <c:v>2005/06.</c:v>
                </c:pt>
                <c:pt idx="2">
                  <c:v>2006/07</c:v>
                </c:pt>
                <c:pt idx="3">
                  <c:v>2007/08</c:v>
                </c:pt>
                <c:pt idx="4">
                  <c:v>2008/09</c:v>
                </c:pt>
                <c:pt idx="5">
                  <c:v>2009/10</c:v>
                </c:pt>
                <c:pt idx="6">
                  <c:v>2010/11</c:v>
                </c:pt>
                <c:pt idx="7">
                  <c:v>2011/12</c:v>
                </c:pt>
                <c:pt idx="8">
                  <c:v>2012/13</c:v>
                </c:pt>
              </c:strCache>
            </c:strRef>
          </c:cat>
          <c:val>
            <c:numRef>
              <c:f>'KZN Growth'!$B$17:$J$17</c:f>
              <c:numCache>
                <c:formatCode>0.00</c:formatCode>
                <c:ptCount val="9"/>
                <c:pt idx="0">
                  <c:v>8.1934557869437459</c:v>
                </c:pt>
                <c:pt idx="1">
                  <c:v>0.2831306003949719</c:v>
                </c:pt>
                <c:pt idx="2">
                  <c:v>21.756461870159711</c:v>
                </c:pt>
                <c:pt idx="3">
                  <c:v>5.7750287946882271</c:v>
                </c:pt>
                <c:pt idx="4">
                  <c:v>23.21308863261709</c:v>
                </c:pt>
                <c:pt idx="5">
                  <c:v>13.162824579454218</c:v>
                </c:pt>
                <c:pt idx="6">
                  <c:v>13.809939868208563</c:v>
                </c:pt>
                <c:pt idx="7">
                  <c:v>6.3218577969149692</c:v>
                </c:pt>
                <c:pt idx="8">
                  <c:v>8.7763950678431026</c:v>
                </c:pt>
              </c:numCache>
            </c:numRef>
          </c:val>
        </c:ser>
        <c:ser>
          <c:idx val="1"/>
          <c:order val="1"/>
          <c:tx>
            <c:strRef>
              <c:f>'KZN Growth'!$A$21</c:f>
              <c:strCache>
                <c:ptCount val="1"/>
                <c:pt idx="0">
                  <c:v>Finance charges</c:v>
                </c:pt>
              </c:strCache>
            </c:strRef>
          </c:tx>
          <c:marker>
            <c:symbol val="none"/>
          </c:marker>
          <c:cat>
            <c:strRef>
              <c:f>'KZN Growth'!$B$3:$J$3</c:f>
              <c:strCache>
                <c:ptCount val="9"/>
                <c:pt idx="0">
                  <c:v>2004/05.</c:v>
                </c:pt>
                <c:pt idx="1">
                  <c:v>2005/06.</c:v>
                </c:pt>
                <c:pt idx="2">
                  <c:v>2006/07</c:v>
                </c:pt>
                <c:pt idx="3">
                  <c:v>2007/08</c:v>
                </c:pt>
                <c:pt idx="4">
                  <c:v>2008/09</c:v>
                </c:pt>
                <c:pt idx="5">
                  <c:v>2009/10</c:v>
                </c:pt>
                <c:pt idx="6">
                  <c:v>2010/11</c:v>
                </c:pt>
                <c:pt idx="7">
                  <c:v>2011/12</c:v>
                </c:pt>
                <c:pt idx="8">
                  <c:v>2012/13</c:v>
                </c:pt>
              </c:strCache>
            </c:strRef>
          </c:cat>
          <c:val>
            <c:numRef>
              <c:f>'KZN Growth'!$B$21:$J$21</c:f>
              <c:numCache>
                <c:formatCode>0.00</c:formatCode>
                <c:ptCount val="9"/>
                <c:pt idx="0">
                  <c:v>-30.283276522770098</c:v>
                </c:pt>
                <c:pt idx="1">
                  <c:v>-22.775562594204352</c:v>
                </c:pt>
                <c:pt idx="2">
                  <c:v>2.004760881077595</c:v>
                </c:pt>
                <c:pt idx="3">
                  <c:v>2.3271025395218059</c:v>
                </c:pt>
                <c:pt idx="4">
                  <c:v>13.733741728798787</c:v>
                </c:pt>
                <c:pt idx="5">
                  <c:v>-19.544590773226215</c:v>
                </c:pt>
                <c:pt idx="6">
                  <c:v>62.91249763258233</c:v>
                </c:pt>
                <c:pt idx="7">
                  <c:v>8.4824173302093069</c:v>
                </c:pt>
                <c:pt idx="8">
                  <c:v>5.2385260665656137</c:v>
                </c:pt>
              </c:numCache>
            </c:numRef>
          </c:val>
        </c:ser>
        <c:ser>
          <c:idx val="2"/>
          <c:order val="2"/>
          <c:tx>
            <c:strRef>
              <c:f>'KZN Growth'!$A$22</c:f>
              <c:strCache>
                <c:ptCount val="1"/>
                <c:pt idx="0">
                  <c:v>Materials and bulk purchases</c:v>
                </c:pt>
              </c:strCache>
            </c:strRef>
          </c:tx>
          <c:marker>
            <c:symbol val="none"/>
          </c:marker>
          <c:cat>
            <c:strRef>
              <c:f>'KZN Growth'!$B$3:$J$3</c:f>
              <c:strCache>
                <c:ptCount val="9"/>
                <c:pt idx="0">
                  <c:v>2004/05.</c:v>
                </c:pt>
                <c:pt idx="1">
                  <c:v>2005/06.</c:v>
                </c:pt>
                <c:pt idx="2">
                  <c:v>2006/07</c:v>
                </c:pt>
                <c:pt idx="3">
                  <c:v>2007/08</c:v>
                </c:pt>
                <c:pt idx="4">
                  <c:v>2008/09</c:v>
                </c:pt>
                <c:pt idx="5">
                  <c:v>2009/10</c:v>
                </c:pt>
                <c:pt idx="6">
                  <c:v>2010/11</c:v>
                </c:pt>
                <c:pt idx="7">
                  <c:v>2011/12</c:v>
                </c:pt>
                <c:pt idx="8">
                  <c:v>2012/13</c:v>
                </c:pt>
              </c:strCache>
            </c:strRef>
          </c:cat>
          <c:val>
            <c:numRef>
              <c:f>'KZN Growth'!$B$22:$J$22</c:f>
              <c:numCache>
                <c:formatCode>0.00</c:formatCode>
                <c:ptCount val="9"/>
                <c:pt idx="0">
                  <c:v>0.62408612732534674</c:v>
                </c:pt>
                <c:pt idx="1">
                  <c:v>10.433461331772824</c:v>
                </c:pt>
                <c:pt idx="2">
                  <c:v>11.646468244870034</c:v>
                </c:pt>
                <c:pt idx="3">
                  <c:v>0.19671149693172829</c:v>
                </c:pt>
                <c:pt idx="4">
                  <c:v>28.882495835825893</c:v>
                </c:pt>
                <c:pt idx="5">
                  <c:v>26.470678140219018</c:v>
                </c:pt>
                <c:pt idx="6">
                  <c:v>22.082771081615988</c:v>
                </c:pt>
                <c:pt idx="7">
                  <c:v>24.753659294927758</c:v>
                </c:pt>
                <c:pt idx="8">
                  <c:v>24.141865034843509</c:v>
                </c:pt>
              </c:numCache>
            </c:numRef>
          </c:val>
        </c:ser>
        <c:ser>
          <c:idx val="3"/>
          <c:order val="3"/>
          <c:tx>
            <c:strRef>
              <c:f>'KZN Growth'!$A$24</c:f>
              <c:strCache>
                <c:ptCount val="1"/>
                <c:pt idx="0">
                  <c:v>Other expenditure</c:v>
                </c:pt>
              </c:strCache>
            </c:strRef>
          </c:tx>
          <c:marker>
            <c:symbol val="none"/>
          </c:marker>
          <c:cat>
            <c:strRef>
              <c:f>'KZN Growth'!$B$3:$J$3</c:f>
              <c:strCache>
                <c:ptCount val="9"/>
                <c:pt idx="0">
                  <c:v>2004/05.</c:v>
                </c:pt>
                <c:pt idx="1">
                  <c:v>2005/06.</c:v>
                </c:pt>
                <c:pt idx="2">
                  <c:v>2006/07</c:v>
                </c:pt>
                <c:pt idx="3">
                  <c:v>2007/08</c:v>
                </c:pt>
                <c:pt idx="4">
                  <c:v>2008/09</c:v>
                </c:pt>
                <c:pt idx="5">
                  <c:v>2009/10</c:v>
                </c:pt>
                <c:pt idx="6">
                  <c:v>2010/11</c:v>
                </c:pt>
                <c:pt idx="7">
                  <c:v>2011/12</c:v>
                </c:pt>
                <c:pt idx="8">
                  <c:v>2012/13</c:v>
                </c:pt>
              </c:strCache>
            </c:strRef>
          </c:cat>
          <c:val>
            <c:numRef>
              <c:f>'KZN Growth'!$B$24:$J$24</c:f>
              <c:numCache>
                <c:formatCode>0.00</c:formatCode>
                <c:ptCount val="9"/>
                <c:pt idx="0">
                  <c:v>48.96823989328481</c:v>
                </c:pt>
                <c:pt idx="1">
                  <c:v>14.606979146825234</c:v>
                </c:pt>
                <c:pt idx="2">
                  <c:v>19.626129392325904</c:v>
                </c:pt>
                <c:pt idx="3">
                  <c:v>7.59870323639697</c:v>
                </c:pt>
                <c:pt idx="4">
                  <c:v>28.874543831908461</c:v>
                </c:pt>
                <c:pt idx="5">
                  <c:v>23.406787522797877</c:v>
                </c:pt>
                <c:pt idx="6">
                  <c:v>67.764648746669394</c:v>
                </c:pt>
                <c:pt idx="7">
                  <c:v>3.9430644940759563</c:v>
                </c:pt>
                <c:pt idx="8">
                  <c:v>6.1096139630738078</c:v>
                </c:pt>
              </c:numCache>
            </c:numRef>
          </c:val>
        </c:ser>
        <c:marker val="1"/>
        <c:axId val="145768832"/>
        <c:axId val="145815424"/>
      </c:lineChart>
      <c:catAx>
        <c:axId val="145768832"/>
        <c:scaling>
          <c:orientation val="minMax"/>
        </c:scaling>
        <c:axPos val="b"/>
        <c:tickLblPos val="nextTo"/>
        <c:crossAx val="145815424"/>
        <c:crosses val="autoZero"/>
        <c:auto val="1"/>
        <c:lblAlgn val="ctr"/>
        <c:lblOffset val="100"/>
      </c:catAx>
      <c:valAx>
        <c:axId val="145815424"/>
        <c:scaling>
          <c:orientation val="minMax"/>
        </c:scaling>
        <c:axPos val="l"/>
        <c:numFmt formatCode="0.00" sourceLinked="1"/>
        <c:tickLblPos val="nextTo"/>
        <c:crossAx val="145768832"/>
        <c:crosses val="autoZero"/>
        <c:crossBetween val="between"/>
      </c:valAx>
    </c:plotArea>
    <c:legend>
      <c:legendPos val="r"/>
      <c:layout>
        <c:manualLayout>
          <c:xMode val="edge"/>
          <c:yMode val="edge"/>
          <c:x val="0.11977751699969455"/>
          <c:y val="4.1657059831189225E-2"/>
          <c:w val="0.786057138429058"/>
          <c:h val="0.17731650397877788"/>
        </c:manualLayout>
      </c:layout>
      <c:spPr>
        <a:gradFill rotWithShape="1">
          <a:gsLst>
            <a:gs pos="0">
              <a:schemeClr val="accent6">
                <a:tint val="50000"/>
                <a:satMod val="300000"/>
              </a:schemeClr>
            </a:gs>
            <a:gs pos="35000">
              <a:schemeClr val="accent6">
                <a:tint val="37000"/>
                <a:satMod val="300000"/>
              </a:schemeClr>
            </a:gs>
            <a:gs pos="100000">
              <a:schemeClr val="accent6">
                <a:tint val="15000"/>
                <a:satMod val="350000"/>
              </a:schemeClr>
            </a:gs>
          </a:gsLst>
          <a:lin ang="16200000" scaled="1"/>
        </a:gradFill>
        <a:ln w="9525" cap="flat" cmpd="sng" algn="ctr">
          <a:solidFill>
            <a:schemeClr val="accent6">
              <a:shade val="95000"/>
              <a:satMod val="105000"/>
            </a:schemeClr>
          </a:solidFill>
          <a:prstDash val="solid"/>
        </a:ln>
        <a:effectLst>
          <a:outerShdw blurRad="40000" dist="20000" dir="5400000" rotWithShape="0">
            <a:srgbClr val="000000">
              <a:alpha val="38000"/>
            </a:srgbClr>
          </a:outerShdw>
        </a:effectLst>
      </c:spPr>
    </c:legend>
    <c:plotVisOnly val="1"/>
  </c:chart>
  <c:spPr>
    <a:gradFill rotWithShape="1">
      <a:gsLst>
        <a:gs pos="0">
          <a:schemeClr val="dk1">
            <a:tint val="50000"/>
            <a:satMod val="300000"/>
          </a:schemeClr>
        </a:gs>
        <a:gs pos="35000">
          <a:schemeClr val="dk1">
            <a:tint val="37000"/>
            <a:satMod val="300000"/>
          </a:schemeClr>
        </a:gs>
        <a:gs pos="100000">
          <a:schemeClr val="dk1">
            <a:tint val="15000"/>
            <a:satMod val="350000"/>
          </a:schemeClr>
        </a:gs>
      </a:gsLst>
      <a:lin ang="16200000" scaled="1"/>
    </a:gradFill>
    <a:ln w="9525" cap="flat" cmpd="sng" algn="ctr">
      <a:solidFill>
        <a:schemeClr val="dk1">
          <a:shade val="95000"/>
          <a:satMod val="105000"/>
        </a:schemeClr>
      </a:solidFill>
      <a:prstDash val="solid"/>
    </a:ln>
    <a:effectLst>
      <a:outerShdw blurRad="40000" dist="20000" dir="5400000" rotWithShape="0">
        <a:srgbClr val="000000">
          <a:alpha val="38000"/>
        </a:srgbClr>
      </a:outerShdw>
    </a:effectLst>
  </c:spPr>
  <c:txPr>
    <a:bodyPr/>
    <a:lstStyle/>
    <a:p>
      <a:pPr>
        <a:defRPr>
          <a:solidFill>
            <a:schemeClr val="dk1"/>
          </a:solidFill>
          <a:latin typeface="+mn-lt"/>
          <a:ea typeface="+mn-ea"/>
          <a:cs typeface="+mn-cs"/>
        </a:defRPr>
      </a:pPr>
      <a:endParaRPr lang="en-US"/>
    </a:p>
  </c:txPr>
  <c:printSettings>
    <c:headerFooter/>
    <c:pageMargins b="0.75000000000000078" l="0.70000000000000062" r="0.70000000000000062" t="0.75000000000000078"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0.18159951881014874"/>
          <c:y val="5.13585977626181E-2"/>
          <c:w val="0.78144203849518912"/>
          <c:h val="0.76336843516214703"/>
        </c:manualLayout>
      </c:layout>
      <c:lineChart>
        <c:grouping val="standard"/>
        <c:ser>
          <c:idx val="0"/>
          <c:order val="0"/>
          <c:tx>
            <c:strRef>
              <c:f>'KZN Growth'!$A$43</c:f>
              <c:strCache>
                <c:ptCount val="1"/>
                <c:pt idx="0">
                  <c:v>Operating Expenditure</c:v>
                </c:pt>
              </c:strCache>
            </c:strRef>
          </c:tx>
          <c:marker>
            <c:symbol val="none"/>
          </c:marker>
          <c:cat>
            <c:strRef>
              <c:f>'KZN Growth'!$B$3:$J$3</c:f>
              <c:strCache>
                <c:ptCount val="9"/>
                <c:pt idx="0">
                  <c:v>2004/05.</c:v>
                </c:pt>
                <c:pt idx="1">
                  <c:v>2005/06.</c:v>
                </c:pt>
                <c:pt idx="2">
                  <c:v>2006/07</c:v>
                </c:pt>
                <c:pt idx="3">
                  <c:v>2007/08</c:v>
                </c:pt>
                <c:pt idx="4">
                  <c:v>2008/09</c:v>
                </c:pt>
                <c:pt idx="5">
                  <c:v>2009/10</c:v>
                </c:pt>
                <c:pt idx="6">
                  <c:v>2010/11</c:v>
                </c:pt>
                <c:pt idx="7">
                  <c:v>2011/12</c:v>
                </c:pt>
                <c:pt idx="8">
                  <c:v>2012/13</c:v>
                </c:pt>
              </c:strCache>
            </c:strRef>
          </c:cat>
          <c:val>
            <c:numRef>
              <c:f>'KZN Growth'!$B$43:$J$43</c:f>
              <c:numCache>
                <c:formatCode>0.00</c:formatCode>
                <c:ptCount val="9"/>
                <c:pt idx="0">
                  <c:v>14.911692027135659</c:v>
                </c:pt>
                <c:pt idx="1">
                  <c:v>8.1101422299552883</c:v>
                </c:pt>
                <c:pt idx="2">
                  <c:v>16.208344679405108</c:v>
                </c:pt>
                <c:pt idx="3">
                  <c:v>5.0859604262442177</c:v>
                </c:pt>
                <c:pt idx="4">
                  <c:v>28.312771376783825</c:v>
                </c:pt>
                <c:pt idx="5">
                  <c:v>20.172837901905538</c:v>
                </c:pt>
                <c:pt idx="6">
                  <c:v>10.135573326468917</c:v>
                </c:pt>
                <c:pt idx="7">
                  <c:v>9.954847574561791</c:v>
                </c:pt>
                <c:pt idx="8">
                  <c:v>11.896315606304499</c:v>
                </c:pt>
              </c:numCache>
            </c:numRef>
          </c:val>
        </c:ser>
        <c:ser>
          <c:idx val="1"/>
          <c:order val="1"/>
          <c:tx>
            <c:strRef>
              <c:f>'KZN Growth'!$A$44</c:f>
              <c:strCache>
                <c:ptCount val="1"/>
                <c:pt idx="0">
                  <c:v>Capital Expenditure</c:v>
                </c:pt>
              </c:strCache>
            </c:strRef>
          </c:tx>
          <c:marker>
            <c:symbol val="none"/>
          </c:marker>
          <c:cat>
            <c:strRef>
              <c:f>'KZN Growth'!$B$3:$J$3</c:f>
              <c:strCache>
                <c:ptCount val="9"/>
                <c:pt idx="0">
                  <c:v>2004/05.</c:v>
                </c:pt>
                <c:pt idx="1">
                  <c:v>2005/06.</c:v>
                </c:pt>
                <c:pt idx="2">
                  <c:v>2006/07</c:v>
                </c:pt>
                <c:pt idx="3">
                  <c:v>2007/08</c:v>
                </c:pt>
                <c:pt idx="4">
                  <c:v>2008/09</c:v>
                </c:pt>
                <c:pt idx="5">
                  <c:v>2009/10</c:v>
                </c:pt>
                <c:pt idx="6">
                  <c:v>2010/11</c:v>
                </c:pt>
                <c:pt idx="7">
                  <c:v>2011/12</c:v>
                </c:pt>
                <c:pt idx="8">
                  <c:v>2012/13</c:v>
                </c:pt>
              </c:strCache>
            </c:strRef>
          </c:cat>
          <c:val>
            <c:numRef>
              <c:f>'KZN Growth'!$B$44:$J$44</c:f>
              <c:numCache>
                <c:formatCode>0.00</c:formatCode>
                <c:ptCount val="9"/>
                <c:pt idx="0">
                  <c:v>17.771933430488524</c:v>
                </c:pt>
                <c:pt idx="1">
                  <c:v>42.102528911662681</c:v>
                </c:pt>
                <c:pt idx="2">
                  <c:v>-0.75537542504122257</c:v>
                </c:pt>
                <c:pt idx="3">
                  <c:v>53.623298390900644</c:v>
                </c:pt>
                <c:pt idx="4">
                  <c:v>28.676497833728103</c:v>
                </c:pt>
                <c:pt idx="5">
                  <c:v>10.664014286709104</c:v>
                </c:pt>
                <c:pt idx="6">
                  <c:v>5.3015357485499219</c:v>
                </c:pt>
                <c:pt idx="7">
                  <c:v>-12.021057212779104</c:v>
                </c:pt>
                <c:pt idx="8">
                  <c:v>-5.787510969444417E-2</c:v>
                </c:pt>
              </c:numCache>
            </c:numRef>
          </c:val>
        </c:ser>
        <c:marker val="1"/>
        <c:axId val="145865344"/>
        <c:axId val="145991936"/>
      </c:lineChart>
      <c:catAx>
        <c:axId val="145865344"/>
        <c:scaling>
          <c:orientation val="minMax"/>
        </c:scaling>
        <c:axPos val="b"/>
        <c:tickLblPos val="nextTo"/>
        <c:crossAx val="145991936"/>
        <c:crosses val="autoZero"/>
        <c:auto val="1"/>
        <c:lblAlgn val="ctr"/>
        <c:lblOffset val="100"/>
      </c:catAx>
      <c:valAx>
        <c:axId val="145991936"/>
        <c:scaling>
          <c:orientation val="minMax"/>
        </c:scaling>
        <c:axPos val="l"/>
        <c:numFmt formatCode="0.00" sourceLinked="1"/>
        <c:tickLblPos val="nextTo"/>
        <c:crossAx val="145865344"/>
        <c:crosses val="autoZero"/>
        <c:crossBetween val="between"/>
      </c:valAx>
    </c:plotArea>
    <c:legend>
      <c:legendPos val="r"/>
      <c:layout>
        <c:manualLayout>
          <c:xMode val="edge"/>
          <c:yMode val="edge"/>
          <c:x val="0.22970822397200344"/>
          <c:y val="3.7031209193714297E-2"/>
          <c:w val="0.39082995441604623"/>
          <c:h val="0.20044575716615301"/>
        </c:manualLayout>
      </c:layout>
      <c:spPr>
        <a:gradFill rotWithShape="1">
          <a:gsLst>
            <a:gs pos="0">
              <a:schemeClr val="accent6">
                <a:tint val="50000"/>
                <a:satMod val="300000"/>
              </a:schemeClr>
            </a:gs>
            <a:gs pos="35000">
              <a:schemeClr val="accent6">
                <a:tint val="37000"/>
                <a:satMod val="300000"/>
              </a:schemeClr>
            </a:gs>
            <a:gs pos="100000">
              <a:schemeClr val="accent6">
                <a:tint val="15000"/>
                <a:satMod val="350000"/>
              </a:schemeClr>
            </a:gs>
          </a:gsLst>
          <a:lin ang="16200000" scaled="1"/>
        </a:gradFill>
        <a:ln w="9525" cap="flat" cmpd="sng" algn="ctr">
          <a:solidFill>
            <a:schemeClr val="accent6">
              <a:shade val="95000"/>
              <a:satMod val="105000"/>
            </a:schemeClr>
          </a:solidFill>
          <a:prstDash val="solid"/>
        </a:ln>
        <a:effectLst>
          <a:outerShdw blurRad="40000" dist="20000" dir="5400000" rotWithShape="0">
            <a:srgbClr val="000000">
              <a:alpha val="38000"/>
            </a:srgbClr>
          </a:outerShdw>
        </a:effectLst>
      </c:spPr>
    </c:legend>
    <c:plotVisOnly val="1"/>
  </c:chart>
  <c:spPr>
    <a:gradFill rotWithShape="1">
      <a:gsLst>
        <a:gs pos="0">
          <a:schemeClr val="dk1">
            <a:tint val="50000"/>
            <a:satMod val="300000"/>
          </a:schemeClr>
        </a:gs>
        <a:gs pos="35000">
          <a:schemeClr val="dk1">
            <a:tint val="37000"/>
            <a:satMod val="300000"/>
          </a:schemeClr>
        </a:gs>
        <a:gs pos="100000">
          <a:schemeClr val="dk1">
            <a:tint val="15000"/>
            <a:satMod val="350000"/>
          </a:schemeClr>
        </a:gs>
      </a:gsLst>
      <a:lin ang="16200000" scaled="1"/>
    </a:gradFill>
    <a:ln w="9525" cap="flat" cmpd="sng" algn="ctr">
      <a:solidFill>
        <a:schemeClr val="dk1">
          <a:shade val="95000"/>
          <a:satMod val="105000"/>
        </a:schemeClr>
      </a:solidFill>
      <a:prstDash val="solid"/>
    </a:ln>
    <a:effectLst>
      <a:outerShdw blurRad="40000" dist="20000" dir="5400000" rotWithShape="0">
        <a:srgbClr val="000000">
          <a:alpha val="38000"/>
        </a:srgbClr>
      </a:outerShdw>
    </a:effectLst>
  </c:spPr>
  <c:txPr>
    <a:bodyPr/>
    <a:lstStyle/>
    <a:p>
      <a:pPr>
        <a:defRPr>
          <a:solidFill>
            <a:schemeClr val="dk1"/>
          </a:solidFill>
          <a:latin typeface="+mn-lt"/>
          <a:ea typeface="+mn-ea"/>
          <a:cs typeface="+mn-cs"/>
        </a:defRPr>
      </a:pPr>
      <a:endParaRPr lang="en-US"/>
    </a:p>
  </c:txPr>
  <c:printSettings>
    <c:headerFooter/>
    <c:pageMargins b="0.750000000000001" l="0.70000000000000062" r="0.70000000000000062" t="0.750000000000001"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6.402485403610271E-2"/>
          <c:y val="3.2969620445551212E-2"/>
          <c:w val="0.87809637742978308"/>
          <c:h val="0.87057643407046281"/>
        </c:manualLayout>
      </c:layout>
      <c:barChart>
        <c:barDir val="col"/>
        <c:grouping val="clustered"/>
        <c:ser>
          <c:idx val="0"/>
          <c:order val="0"/>
          <c:tx>
            <c:strRef>
              <c:f>'Conditional Grants'!$C$2:$D$2</c:f>
              <c:strCache>
                <c:ptCount val="1"/>
                <c:pt idx="0">
                  <c:v>TOTAL 2003/04</c:v>
                </c:pt>
              </c:strCache>
            </c:strRef>
          </c:tx>
          <c:spPr>
            <a:solidFill>
              <a:srgbClr val="FF0000"/>
            </a:solidFill>
          </c:spPr>
          <c:val>
            <c:numRef>
              <c:f>'Conditional Grants'!$D$91</c:f>
            </c:numRef>
          </c:val>
        </c:ser>
        <c:ser>
          <c:idx val="1"/>
          <c:order val="1"/>
          <c:tx>
            <c:strRef>
              <c:f>'Conditional Grants'!$E$2:$F$2</c:f>
              <c:strCache>
                <c:ptCount val="1"/>
                <c:pt idx="0">
                  <c:v>TOTAL 2004/05</c:v>
                </c:pt>
              </c:strCache>
            </c:strRef>
          </c:tx>
          <c:spPr>
            <a:solidFill>
              <a:srgbClr val="00B050"/>
            </a:solidFill>
          </c:spPr>
          <c:val>
            <c:numRef>
              <c:f>'Conditional Grants'!$F$91</c:f>
            </c:numRef>
          </c:val>
        </c:ser>
        <c:ser>
          <c:idx val="2"/>
          <c:order val="2"/>
          <c:tx>
            <c:strRef>
              <c:f>'Conditional Grants'!$G$2:$H$2</c:f>
              <c:strCache>
                <c:ptCount val="1"/>
                <c:pt idx="0">
                  <c:v>TOTAL 2005/06</c:v>
                </c:pt>
              </c:strCache>
            </c:strRef>
          </c:tx>
          <c:spPr>
            <a:solidFill>
              <a:srgbClr val="00B0F0"/>
            </a:solidFill>
          </c:spPr>
          <c:val>
            <c:numRef>
              <c:f>'Conditional Grants'!$H$91</c:f>
              <c:numCache>
                <c:formatCode>#,##0_ ;\-#,##0\ </c:formatCode>
                <c:ptCount val="1"/>
                <c:pt idx="0">
                  <c:v>19905237</c:v>
                </c:pt>
              </c:numCache>
            </c:numRef>
          </c:val>
        </c:ser>
        <c:ser>
          <c:idx val="3"/>
          <c:order val="3"/>
          <c:tx>
            <c:strRef>
              <c:f>'Conditional Grants'!$I$2:$J$2</c:f>
              <c:strCache>
                <c:ptCount val="1"/>
                <c:pt idx="0">
                  <c:v>TOTAL 2006/07</c:v>
                </c:pt>
              </c:strCache>
            </c:strRef>
          </c:tx>
          <c:spPr>
            <a:solidFill>
              <a:schemeClr val="tx1">
                <a:lumMod val="95000"/>
                <a:lumOff val="5000"/>
              </a:schemeClr>
            </a:solidFill>
          </c:spPr>
          <c:val>
            <c:numRef>
              <c:f>'Conditional Grants'!$J$91</c:f>
              <c:numCache>
                <c:formatCode>#,##0_ ;\-#,##0\ </c:formatCode>
                <c:ptCount val="1"/>
                <c:pt idx="0">
                  <c:v>22655215</c:v>
                </c:pt>
              </c:numCache>
            </c:numRef>
          </c:val>
        </c:ser>
        <c:ser>
          <c:idx val="4"/>
          <c:order val="4"/>
          <c:tx>
            <c:strRef>
              <c:f>'Conditional Grants'!$K$2:$L$2</c:f>
              <c:strCache>
                <c:ptCount val="1"/>
                <c:pt idx="0">
                  <c:v>TOTAL 2007/08</c:v>
                </c:pt>
              </c:strCache>
            </c:strRef>
          </c:tx>
          <c:spPr>
            <a:solidFill>
              <a:schemeClr val="accent6">
                <a:lumMod val="75000"/>
              </a:schemeClr>
            </a:solidFill>
          </c:spPr>
          <c:val>
            <c:numRef>
              <c:f>'Conditional Grants'!$K$91</c:f>
              <c:numCache>
                <c:formatCode>#,##0_ ;\-#,##0\ </c:formatCode>
                <c:ptCount val="1"/>
                <c:pt idx="0">
                  <c:v>27119226</c:v>
                </c:pt>
              </c:numCache>
            </c:numRef>
          </c:val>
        </c:ser>
        <c:ser>
          <c:idx val="5"/>
          <c:order val="5"/>
          <c:tx>
            <c:strRef>
              <c:f>'Conditional Grants'!$M$2:$N$2</c:f>
              <c:strCache>
                <c:ptCount val="1"/>
                <c:pt idx="0">
                  <c:v>TOTAL 2008/09</c:v>
                </c:pt>
              </c:strCache>
            </c:strRef>
          </c:tx>
          <c:spPr>
            <a:solidFill>
              <a:schemeClr val="bg1">
                <a:lumMod val="50000"/>
              </a:schemeClr>
            </a:solidFill>
          </c:spPr>
          <c:val>
            <c:numRef>
              <c:f>'Conditional Grants'!$M$91</c:f>
              <c:numCache>
                <c:formatCode>#,##0_ ;\-#,##0\ </c:formatCode>
                <c:ptCount val="1"/>
                <c:pt idx="0">
                  <c:v>34864692</c:v>
                </c:pt>
              </c:numCache>
            </c:numRef>
          </c:val>
        </c:ser>
        <c:ser>
          <c:idx val="6"/>
          <c:order val="6"/>
          <c:tx>
            <c:strRef>
              <c:f>'Conditional Grants'!$O$2:$P$2</c:f>
              <c:strCache>
                <c:ptCount val="1"/>
                <c:pt idx="0">
                  <c:v>TOTAL 2009/10</c:v>
                </c:pt>
              </c:strCache>
            </c:strRef>
          </c:tx>
          <c:spPr>
            <a:solidFill>
              <a:srgbClr val="7030A0"/>
            </a:solidFill>
          </c:spPr>
          <c:val>
            <c:numRef>
              <c:f>'Conditional Grants'!$O$91</c:f>
              <c:numCache>
                <c:formatCode>#,##0_ ;\-#,##0\ </c:formatCode>
                <c:ptCount val="1"/>
                <c:pt idx="0">
                  <c:v>41077940.063999996</c:v>
                </c:pt>
              </c:numCache>
            </c:numRef>
          </c:val>
        </c:ser>
        <c:ser>
          <c:idx val="7"/>
          <c:order val="7"/>
          <c:tx>
            <c:strRef>
              <c:f>'Conditional Grants'!$Q$2:$R$2</c:f>
              <c:strCache>
                <c:ptCount val="1"/>
                <c:pt idx="0">
                  <c:v>TOTAL 2010/11</c:v>
                </c:pt>
              </c:strCache>
            </c:strRef>
          </c:tx>
          <c:spPr>
            <a:solidFill>
              <a:schemeClr val="accent3">
                <a:lumMod val="75000"/>
              </a:schemeClr>
            </a:solidFill>
          </c:spPr>
          <c:val>
            <c:numRef>
              <c:f>'Conditional Grants'!$Q$91</c:f>
              <c:numCache>
                <c:formatCode>#,##0_ ;\-#,##0\ </c:formatCode>
                <c:ptCount val="1"/>
                <c:pt idx="0">
                  <c:v>43923939.923</c:v>
                </c:pt>
              </c:numCache>
            </c:numRef>
          </c:val>
        </c:ser>
        <c:axId val="108441984"/>
        <c:axId val="108443520"/>
      </c:barChart>
      <c:catAx>
        <c:axId val="108441984"/>
        <c:scaling>
          <c:orientation val="minMax"/>
        </c:scaling>
        <c:axPos val="b"/>
        <c:tickLblPos val="nextTo"/>
        <c:txPr>
          <a:bodyPr/>
          <a:lstStyle/>
          <a:p>
            <a:pPr>
              <a:defRPr lang="en-ZA"/>
            </a:pPr>
            <a:endParaRPr lang="en-US"/>
          </a:p>
        </c:txPr>
        <c:crossAx val="108443520"/>
        <c:crosses val="autoZero"/>
        <c:auto val="1"/>
        <c:lblAlgn val="ctr"/>
        <c:lblOffset val="100"/>
      </c:catAx>
      <c:valAx>
        <c:axId val="108443520"/>
        <c:scaling>
          <c:orientation val="minMax"/>
        </c:scaling>
        <c:axPos val="l"/>
        <c:numFmt formatCode="#,##0_ ;\-#,##0\ " sourceLinked="1"/>
        <c:tickLblPos val="nextTo"/>
        <c:txPr>
          <a:bodyPr/>
          <a:lstStyle/>
          <a:p>
            <a:pPr>
              <a:defRPr lang="en-ZA"/>
            </a:pPr>
            <a:endParaRPr lang="en-US"/>
          </a:p>
        </c:txPr>
        <c:crossAx val="108441984"/>
        <c:crosses val="autoZero"/>
        <c:crossBetween val="between"/>
      </c:valAx>
    </c:plotArea>
    <c:legend>
      <c:legendPos val="r"/>
      <c:layout>
        <c:manualLayout>
          <c:xMode val="edge"/>
          <c:yMode val="edge"/>
          <c:x val="0.17612344375320441"/>
          <c:y val="4.4672032922388499E-2"/>
          <c:w val="0.14590774098443324"/>
          <c:h val="0.42958665801518686"/>
        </c:manualLayout>
      </c:layout>
      <c:txPr>
        <a:bodyPr/>
        <a:lstStyle/>
        <a:p>
          <a:pPr>
            <a:defRPr lang="en-ZA"/>
          </a:pPr>
          <a:endParaRPr lang="en-US"/>
        </a:p>
      </c:txPr>
    </c:legend>
    <c:plotVisOnly val="1"/>
  </c:chart>
  <c:spPr>
    <a:solidFill>
      <a:schemeClr val="accent3">
        <a:lumMod val="20000"/>
        <a:lumOff val="80000"/>
      </a:schemeClr>
    </a:solidFill>
  </c:spPr>
  <c:printSettings>
    <c:headerFooter/>
    <c:pageMargins b="0.75000000000000377" l="0.70000000000000062" r="0.70000000000000062" t="0.75000000000000377"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8.5995498938931589E-2"/>
          <c:y val="3.1900818013299442E-2"/>
          <c:w val="0.90131513323245516"/>
          <c:h val="0.88896061858359343"/>
        </c:manualLayout>
      </c:layout>
      <c:lineChart>
        <c:grouping val="standard"/>
        <c:ser>
          <c:idx val="0"/>
          <c:order val="0"/>
          <c:tx>
            <c:strRef>
              <c:f>'Monthly OPEX'!$C$3</c:f>
              <c:strCache>
                <c:ptCount val="1"/>
                <c:pt idx="0">
                  <c:v>OPEX</c:v>
                </c:pt>
              </c:strCache>
            </c:strRef>
          </c:tx>
          <c:trendline>
            <c:spPr>
              <a:ln w="25400">
                <a:solidFill>
                  <a:srgbClr val="FF0000"/>
                </a:solidFill>
              </a:ln>
            </c:spPr>
            <c:trendlineType val="poly"/>
            <c:order val="3"/>
          </c:trendline>
          <c:cat>
            <c:strRef>
              <c:f>'Monthly OPEX'!$F$3:$Q$3</c:f>
              <c:strCache>
                <c:ptCount val="12"/>
                <c:pt idx="0">
                  <c:v>July</c:v>
                </c:pt>
                <c:pt idx="1">
                  <c:v>August</c:v>
                </c:pt>
                <c:pt idx="2">
                  <c:v>September</c:v>
                </c:pt>
                <c:pt idx="3">
                  <c:v>October</c:v>
                </c:pt>
                <c:pt idx="4">
                  <c:v>November</c:v>
                </c:pt>
                <c:pt idx="5">
                  <c:v>December</c:v>
                </c:pt>
                <c:pt idx="6">
                  <c:v>January</c:v>
                </c:pt>
                <c:pt idx="7">
                  <c:v>February</c:v>
                </c:pt>
                <c:pt idx="8">
                  <c:v>March</c:v>
                </c:pt>
                <c:pt idx="9">
                  <c:v>April</c:v>
                </c:pt>
                <c:pt idx="10">
                  <c:v>May</c:v>
                </c:pt>
                <c:pt idx="11">
                  <c:v>June</c:v>
                </c:pt>
              </c:strCache>
            </c:strRef>
          </c:cat>
          <c:val>
            <c:numRef>
              <c:f>'Monthly OPEX'!$F$77:$Q$77</c:f>
              <c:numCache>
                <c:formatCode>#,###;\-#,###;</c:formatCode>
                <c:ptCount val="12"/>
                <c:pt idx="0">
                  <c:v>1432563</c:v>
                </c:pt>
                <c:pt idx="1">
                  <c:v>1969462</c:v>
                </c:pt>
                <c:pt idx="2">
                  <c:v>1874256</c:v>
                </c:pt>
                <c:pt idx="3">
                  <c:v>1822734</c:v>
                </c:pt>
                <c:pt idx="4">
                  <c:v>2049097</c:v>
                </c:pt>
                <c:pt idx="5">
                  <c:v>1860129</c:v>
                </c:pt>
                <c:pt idx="6">
                  <c:v>1658002</c:v>
                </c:pt>
                <c:pt idx="7">
                  <c:v>1896385</c:v>
                </c:pt>
                <c:pt idx="8">
                  <c:v>1754925</c:v>
                </c:pt>
                <c:pt idx="9">
                  <c:v>1767961</c:v>
                </c:pt>
                <c:pt idx="10">
                  <c:v>1816876</c:v>
                </c:pt>
                <c:pt idx="11">
                  <c:v>2301784</c:v>
                </c:pt>
              </c:numCache>
            </c:numRef>
          </c:val>
        </c:ser>
        <c:marker val="1"/>
        <c:axId val="111658496"/>
        <c:axId val="111660032"/>
      </c:lineChart>
      <c:catAx>
        <c:axId val="111658496"/>
        <c:scaling>
          <c:orientation val="minMax"/>
        </c:scaling>
        <c:axPos val="b"/>
        <c:numFmt formatCode="General" sourceLinked="1"/>
        <c:tickLblPos val="nextTo"/>
        <c:txPr>
          <a:bodyPr/>
          <a:lstStyle/>
          <a:p>
            <a:pPr>
              <a:defRPr lang="en-US"/>
            </a:pPr>
            <a:endParaRPr lang="en-US"/>
          </a:p>
        </c:txPr>
        <c:crossAx val="111660032"/>
        <c:crosses val="autoZero"/>
        <c:auto val="1"/>
        <c:lblAlgn val="ctr"/>
        <c:lblOffset val="100"/>
      </c:catAx>
      <c:valAx>
        <c:axId val="111660032"/>
        <c:scaling>
          <c:orientation val="minMax"/>
          <c:min val="1200000"/>
        </c:scaling>
        <c:axPos val="l"/>
        <c:majorGridlines>
          <c:spPr>
            <a:ln>
              <a:solidFill>
                <a:schemeClr val="bg1"/>
              </a:solidFill>
            </a:ln>
          </c:spPr>
        </c:majorGridlines>
        <c:numFmt formatCode="#,###;\-#,###;" sourceLinked="1"/>
        <c:tickLblPos val="nextTo"/>
        <c:txPr>
          <a:bodyPr/>
          <a:lstStyle/>
          <a:p>
            <a:pPr>
              <a:defRPr lang="en-US"/>
            </a:pPr>
            <a:endParaRPr lang="en-US"/>
          </a:p>
        </c:txPr>
        <c:crossAx val="111658496"/>
        <c:crosses val="autoZero"/>
        <c:crossBetween val="between"/>
      </c:valAx>
    </c:plotArea>
    <c:legend>
      <c:legendPos val="r"/>
      <c:layout>
        <c:manualLayout>
          <c:xMode val="edge"/>
          <c:yMode val="edge"/>
          <c:x val="0.80330502191397701"/>
          <c:y val="2.6003185886861679E-2"/>
          <c:w val="0.14118257267900949"/>
          <c:h val="0.11809096217184514"/>
        </c:manualLayout>
      </c:layout>
      <c:txPr>
        <a:bodyPr/>
        <a:lstStyle/>
        <a:p>
          <a:pPr>
            <a:defRPr lang="en-US" sz="1200"/>
          </a:pPr>
          <a:endParaRPr lang="en-US"/>
        </a:p>
      </c:txPr>
    </c:legend>
    <c:plotVisOnly val="1"/>
    <c:dispBlanksAs val="gap"/>
  </c:chart>
  <c:printSettings>
    <c:headerFooter/>
    <c:pageMargins b="0.75000000000000477" l="0.70000000000000062" r="0.70000000000000062" t="0.75000000000000477" header="0.30000000000000032" footer="0.30000000000000032"/>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lang val="en-ZA"/>
  <c:chart>
    <c:autoTitleDeleted val="1"/>
    <c:view3D>
      <c:depthPercent val="100"/>
      <c:rAngAx val="1"/>
    </c:view3D>
    <c:plotArea>
      <c:layout>
        <c:manualLayout>
          <c:layoutTarget val="inner"/>
          <c:xMode val="edge"/>
          <c:yMode val="edge"/>
          <c:x val="6.8382193678016123E-2"/>
          <c:y val="2.4609019544538712E-2"/>
          <c:w val="0.90469005065741748"/>
          <c:h val="0.79733969472494748"/>
        </c:manualLayout>
      </c:layout>
      <c:bar3DChart>
        <c:barDir val="col"/>
        <c:grouping val="clustered"/>
        <c:ser>
          <c:idx val="0"/>
          <c:order val="0"/>
          <c:tx>
            <c:strRef>
              <c:f>'Monthly OPEX'!$B$112</c:f>
              <c:strCache>
                <c:ptCount val="1"/>
                <c:pt idx="0">
                  <c:v>KZN as a % of SA</c:v>
                </c:pt>
              </c:strCache>
            </c:strRef>
          </c:tx>
          <c:cat>
            <c:strRef>
              <c:f>'Monthly OPEX'!$F$3:$Q$3</c:f>
              <c:strCache>
                <c:ptCount val="12"/>
                <c:pt idx="0">
                  <c:v>July</c:v>
                </c:pt>
                <c:pt idx="1">
                  <c:v>August</c:v>
                </c:pt>
                <c:pt idx="2">
                  <c:v>September</c:v>
                </c:pt>
                <c:pt idx="3">
                  <c:v>October</c:v>
                </c:pt>
                <c:pt idx="4">
                  <c:v>November</c:v>
                </c:pt>
                <c:pt idx="5">
                  <c:v>December</c:v>
                </c:pt>
                <c:pt idx="6">
                  <c:v>January</c:v>
                </c:pt>
                <c:pt idx="7">
                  <c:v>February</c:v>
                </c:pt>
                <c:pt idx="8">
                  <c:v>March</c:v>
                </c:pt>
                <c:pt idx="9">
                  <c:v>April</c:v>
                </c:pt>
                <c:pt idx="10">
                  <c:v>May</c:v>
                </c:pt>
                <c:pt idx="11">
                  <c:v>June</c:v>
                </c:pt>
              </c:strCache>
            </c:strRef>
          </c:cat>
          <c:val>
            <c:numRef>
              <c:f>'Monthly OPEX'!$F$112:$Q$112</c:f>
              <c:numCache>
                <c:formatCode>0.00</c:formatCode>
                <c:ptCount val="12"/>
                <c:pt idx="0">
                  <c:v>18.23918212610748</c:v>
                </c:pt>
                <c:pt idx="1">
                  <c:v>18.766165822546114</c:v>
                </c:pt>
                <c:pt idx="2">
                  <c:v>17.122536858900425</c:v>
                </c:pt>
                <c:pt idx="3">
                  <c:v>16.927478895606384</c:v>
                </c:pt>
                <c:pt idx="4">
                  <c:v>18.269025366442005</c:v>
                </c:pt>
                <c:pt idx="5">
                  <c:v>16.525951140238202</c:v>
                </c:pt>
                <c:pt idx="6">
                  <c:v>17.100483474847056</c:v>
                </c:pt>
                <c:pt idx="7">
                  <c:v>18.520093737963407</c:v>
                </c:pt>
                <c:pt idx="8">
                  <c:v>15.598139555719337</c:v>
                </c:pt>
                <c:pt idx="9">
                  <c:v>18.416860883068374</c:v>
                </c:pt>
                <c:pt idx="10">
                  <c:v>19.266675348043318</c:v>
                </c:pt>
                <c:pt idx="11">
                  <c:v>18.208829785416253</c:v>
                </c:pt>
              </c:numCache>
            </c:numRef>
          </c:val>
        </c:ser>
        <c:shape val="cone"/>
        <c:axId val="111368832"/>
        <c:axId val="111378816"/>
        <c:axId val="0"/>
      </c:bar3DChart>
      <c:catAx>
        <c:axId val="111368832"/>
        <c:scaling>
          <c:orientation val="minMax"/>
        </c:scaling>
        <c:axPos val="b"/>
        <c:numFmt formatCode="General" sourceLinked="1"/>
        <c:tickLblPos val="nextTo"/>
        <c:txPr>
          <a:bodyPr/>
          <a:lstStyle/>
          <a:p>
            <a:pPr>
              <a:defRPr lang="en-US"/>
            </a:pPr>
            <a:endParaRPr lang="en-US"/>
          </a:p>
        </c:txPr>
        <c:crossAx val="111378816"/>
        <c:crosses val="autoZero"/>
        <c:auto val="1"/>
        <c:lblAlgn val="ctr"/>
        <c:lblOffset val="100"/>
      </c:catAx>
      <c:valAx>
        <c:axId val="111378816"/>
        <c:scaling>
          <c:orientation val="minMax"/>
        </c:scaling>
        <c:axPos val="l"/>
        <c:majorGridlines>
          <c:spPr>
            <a:ln>
              <a:solidFill>
                <a:sysClr val="window" lastClr="FFFFFF"/>
              </a:solidFill>
            </a:ln>
          </c:spPr>
        </c:majorGridlines>
        <c:numFmt formatCode="0.00" sourceLinked="1"/>
        <c:tickLblPos val="nextTo"/>
        <c:spPr>
          <a:noFill/>
        </c:spPr>
        <c:txPr>
          <a:bodyPr/>
          <a:lstStyle/>
          <a:p>
            <a:pPr>
              <a:defRPr lang="en-US"/>
            </a:pPr>
            <a:endParaRPr lang="en-US"/>
          </a:p>
        </c:txPr>
        <c:crossAx val="111368832"/>
        <c:crosses val="autoZero"/>
        <c:crossBetween val="between"/>
      </c:valAx>
      <c:spPr>
        <a:noFill/>
        <a:ln w="25400">
          <a:noFill/>
        </a:ln>
      </c:spPr>
    </c:plotArea>
    <c:legend>
      <c:legendPos val="r"/>
      <c:layout>
        <c:manualLayout>
          <c:xMode val="edge"/>
          <c:yMode val="edge"/>
          <c:x val="0.39053255843019619"/>
          <c:y val="1.8438947978883052E-2"/>
          <c:w val="0.21740394950631414"/>
          <c:h val="7.0107557739792825E-2"/>
        </c:manualLayout>
      </c:layout>
      <c:txPr>
        <a:bodyPr/>
        <a:lstStyle/>
        <a:p>
          <a:pPr>
            <a:defRPr lang="en-US" sz="1200"/>
          </a:pPr>
          <a:endParaRPr lang="en-US"/>
        </a:p>
      </c:txPr>
    </c:legend>
    <c:plotVisOnly val="1"/>
    <c:dispBlanksAs val="gap"/>
  </c:chart>
  <c:printSettings>
    <c:headerFooter/>
    <c:pageMargins b="0.75000000000000477" l="0.70000000000000062" r="0.70000000000000062" t="0.75000000000000477" header="0.30000000000000032" footer="0.30000000000000032"/>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8.5995498938931658E-2"/>
          <c:y val="3.1900818013299456E-2"/>
          <c:w val="0.90131513323245516"/>
          <c:h val="0.88896061858359376"/>
        </c:manualLayout>
      </c:layout>
      <c:lineChart>
        <c:grouping val="standard"/>
        <c:ser>
          <c:idx val="0"/>
          <c:order val="0"/>
          <c:tx>
            <c:strRef>
              <c:f>'Monthly OPEX (2)'!$C$3</c:f>
              <c:strCache>
                <c:ptCount val="1"/>
                <c:pt idx="0">
                  <c:v>OPEX</c:v>
                </c:pt>
              </c:strCache>
            </c:strRef>
          </c:tx>
          <c:trendline>
            <c:spPr>
              <a:ln w="25400">
                <a:solidFill>
                  <a:srgbClr val="FF0000"/>
                </a:solidFill>
              </a:ln>
            </c:spPr>
            <c:trendlineType val="poly"/>
            <c:order val="3"/>
          </c:trendline>
          <c:cat>
            <c:strRef>
              <c:f>'Monthly OPEX (2)'!$F$3:$N$3</c:f>
              <c:strCache>
                <c:ptCount val="9"/>
                <c:pt idx="0">
                  <c:v>July</c:v>
                </c:pt>
                <c:pt idx="1">
                  <c:v>August</c:v>
                </c:pt>
                <c:pt idx="2">
                  <c:v>September</c:v>
                </c:pt>
                <c:pt idx="3">
                  <c:v>October</c:v>
                </c:pt>
                <c:pt idx="4">
                  <c:v>November</c:v>
                </c:pt>
                <c:pt idx="5">
                  <c:v>December</c:v>
                </c:pt>
                <c:pt idx="6">
                  <c:v>January</c:v>
                </c:pt>
                <c:pt idx="7">
                  <c:v>February</c:v>
                </c:pt>
                <c:pt idx="8">
                  <c:v>March</c:v>
                </c:pt>
              </c:strCache>
            </c:strRef>
          </c:cat>
          <c:val>
            <c:numRef>
              <c:f>'Monthly OPEX (2)'!$F$77:$N$77</c:f>
              <c:numCache>
                <c:formatCode>#,###;\-#,###;</c:formatCode>
                <c:ptCount val="9"/>
                <c:pt idx="0">
                  <c:v>2044723</c:v>
                </c:pt>
                <c:pt idx="1">
                  <c:v>2364293</c:v>
                </c:pt>
                <c:pt idx="2">
                  <c:v>2257099</c:v>
                </c:pt>
                <c:pt idx="3">
                  <c:v>2426917</c:v>
                </c:pt>
                <c:pt idx="4">
                  <c:v>2503962</c:v>
                </c:pt>
                <c:pt idx="5">
                  <c:v>2402855</c:v>
                </c:pt>
                <c:pt idx="6">
                  <c:v>2174774</c:v>
                </c:pt>
                <c:pt idx="7">
                  <c:v>2057145</c:v>
                </c:pt>
                <c:pt idx="8">
                  <c:v>2134450</c:v>
                </c:pt>
              </c:numCache>
            </c:numRef>
          </c:val>
        </c:ser>
        <c:marker val="1"/>
        <c:axId val="108004096"/>
        <c:axId val="108005632"/>
      </c:lineChart>
      <c:catAx>
        <c:axId val="108004096"/>
        <c:scaling>
          <c:orientation val="minMax"/>
        </c:scaling>
        <c:axPos val="b"/>
        <c:numFmt formatCode="General" sourceLinked="1"/>
        <c:tickLblPos val="nextTo"/>
        <c:txPr>
          <a:bodyPr/>
          <a:lstStyle/>
          <a:p>
            <a:pPr>
              <a:defRPr lang="en-US"/>
            </a:pPr>
            <a:endParaRPr lang="en-US"/>
          </a:p>
        </c:txPr>
        <c:crossAx val="108005632"/>
        <c:crosses val="autoZero"/>
        <c:auto val="1"/>
        <c:lblAlgn val="ctr"/>
        <c:lblOffset val="100"/>
      </c:catAx>
      <c:valAx>
        <c:axId val="108005632"/>
        <c:scaling>
          <c:orientation val="minMax"/>
          <c:min val="2000000"/>
        </c:scaling>
        <c:axPos val="l"/>
        <c:majorGridlines>
          <c:spPr>
            <a:ln>
              <a:solidFill>
                <a:schemeClr val="bg1"/>
              </a:solidFill>
            </a:ln>
          </c:spPr>
        </c:majorGridlines>
        <c:numFmt formatCode="#,###;\-#,###;" sourceLinked="1"/>
        <c:tickLblPos val="nextTo"/>
        <c:txPr>
          <a:bodyPr/>
          <a:lstStyle/>
          <a:p>
            <a:pPr>
              <a:defRPr lang="en-US"/>
            </a:pPr>
            <a:endParaRPr lang="en-US"/>
          </a:p>
        </c:txPr>
        <c:crossAx val="108004096"/>
        <c:crosses val="autoZero"/>
        <c:crossBetween val="between"/>
      </c:valAx>
    </c:plotArea>
    <c:legend>
      <c:legendPos val="r"/>
      <c:layout>
        <c:manualLayout>
          <c:xMode val="edge"/>
          <c:yMode val="edge"/>
          <c:x val="0.80330502191397701"/>
          <c:y val="2.600318588686169E-2"/>
          <c:w val="0.14118257267900938"/>
          <c:h val="0.11809096217184514"/>
        </c:manualLayout>
      </c:layout>
      <c:txPr>
        <a:bodyPr/>
        <a:lstStyle/>
        <a:p>
          <a:pPr>
            <a:defRPr lang="en-US" sz="1200"/>
          </a:pPr>
          <a:endParaRPr lang="en-US"/>
        </a:p>
      </c:txPr>
    </c:legend>
    <c:plotVisOnly val="1"/>
    <c:dispBlanksAs val="gap"/>
  </c:chart>
  <c:printSettings>
    <c:headerFooter/>
    <c:pageMargins b="0.750000000000005" l="0.70000000000000062" r="0.70000000000000062" t="0.750000000000005" header="0.30000000000000032" footer="0.30000000000000032"/>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lang val="en-ZA"/>
  <c:chart>
    <c:autoTitleDeleted val="1"/>
    <c:view3D>
      <c:depthPercent val="100"/>
      <c:rAngAx val="1"/>
    </c:view3D>
    <c:plotArea>
      <c:layout>
        <c:manualLayout>
          <c:layoutTarget val="inner"/>
          <c:xMode val="edge"/>
          <c:yMode val="edge"/>
          <c:x val="6.8382193678016123E-2"/>
          <c:y val="2.4609019544538712E-2"/>
          <c:w val="0.90469005065741781"/>
          <c:h val="0.79733969472494748"/>
        </c:manualLayout>
      </c:layout>
      <c:bar3DChart>
        <c:barDir val="col"/>
        <c:grouping val="clustered"/>
        <c:ser>
          <c:idx val="0"/>
          <c:order val="0"/>
          <c:tx>
            <c:strRef>
              <c:f>'Monthly OPEX (2)'!$B$112</c:f>
              <c:strCache>
                <c:ptCount val="1"/>
                <c:pt idx="0">
                  <c:v>KZN as a % of SA</c:v>
                </c:pt>
              </c:strCache>
            </c:strRef>
          </c:tx>
          <c:cat>
            <c:strRef>
              <c:f>'Monthly OPEX (2)'!$F$3:$Q$3</c:f>
              <c:strCache>
                <c:ptCount val="12"/>
                <c:pt idx="0">
                  <c:v>July</c:v>
                </c:pt>
                <c:pt idx="1">
                  <c:v>August</c:v>
                </c:pt>
                <c:pt idx="2">
                  <c:v>September</c:v>
                </c:pt>
                <c:pt idx="3">
                  <c:v>October</c:v>
                </c:pt>
                <c:pt idx="4">
                  <c:v>November</c:v>
                </c:pt>
                <c:pt idx="5">
                  <c:v>December</c:v>
                </c:pt>
                <c:pt idx="6">
                  <c:v>January</c:v>
                </c:pt>
                <c:pt idx="7">
                  <c:v>February</c:v>
                </c:pt>
                <c:pt idx="8">
                  <c:v>March</c:v>
                </c:pt>
                <c:pt idx="9">
                  <c:v>April</c:v>
                </c:pt>
                <c:pt idx="10">
                  <c:v>May</c:v>
                </c:pt>
                <c:pt idx="11">
                  <c:v>June</c:v>
                </c:pt>
              </c:strCache>
            </c:strRef>
          </c:cat>
          <c:val>
            <c:numRef>
              <c:f>'Monthly OPEX (2)'!$F$112:$Q$112</c:f>
              <c:numCache>
                <c:formatCode>0.00</c:formatCode>
                <c:ptCount val="12"/>
                <c:pt idx="0">
                  <c:v>19.137417315391328</c:v>
                </c:pt>
                <c:pt idx="1">
                  <c:v>17.194874438790379</c:v>
                </c:pt>
                <c:pt idx="2">
                  <c:v>16.465774066806528</c:v>
                </c:pt>
                <c:pt idx="3">
                  <c:v>18.516189822232395</c:v>
                </c:pt>
                <c:pt idx="4">
                  <c:v>19.054436627322666</c:v>
                </c:pt>
                <c:pt idx="5">
                  <c:v>17.253241676208699</c:v>
                </c:pt>
                <c:pt idx="6">
                  <c:v>18.975984377869871</c:v>
                </c:pt>
                <c:pt idx="7">
                  <c:v>17.0545410048653</c:v>
                </c:pt>
                <c:pt idx="8">
                  <c:v>16.376963958172812</c:v>
                </c:pt>
                <c:pt idx="9">
                  <c:v>0</c:v>
                </c:pt>
                <c:pt idx="10">
                  <c:v>0</c:v>
                </c:pt>
                <c:pt idx="11">
                  <c:v>0</c:v>
                </c:pt>
              </c:numCache>
            </c:numRef>
          </c:val>
        </c:ser>
        <c:shape val="cone"/>
        <c:axId val="108029824"/>
        <c:axId val="108031360"/>
        <c:axId val="0"/>
      </c:bar3DChart>
      <c:catAx>
        <c:axId val="108029824"/>
        <c:scaling>
          <c:orientation val="minMax"/>
        </c:scaling>
        <c:axPos val="b"/>
        <c:numFmt formatCode="General" sourceLinked="1"/>
        <c:tickLblPos val="nextTo"/>
        <c:txPr>
          <a:bodyPr/>
          <a:lstStyle/>
          <a:p>
            <a:pPr>
              <a:defRPr lang="en-US"/>
            </a:pPr>
            <a:endParaRPr lang="en-US"/>
          </a:p>
        </c:txPr>
        <c:crossAx val="108031360"/>
        <c:crosses val="autoZero"/>
        <c:auto val="1"/>
        <c:lblAlgn val="ctr"/>
        <c:lblOffset val="100"/>
      </c:catAx>
      <c:valAx>
        <c:axId val="108031360"/>
        <c:scaling>
          <c:orientation val="minMax"/>
        </c:scaling>
        <c:axPos val="l"/>
        <c:majorGridlines>
          <c:spPr>
            <a:ln>
              <a:solidFill>
                <a:sysClr val="window" lastClr="FFFFFF"/>
              </a:solidFill>
            </a:ln>
          </c:spPr>
        </c:majorGridlines>
        <c:numFmt formatCode="0.00" sourceLinked="1"/>
        <c:tickLblPos val="nextTo"/>
        <c:spPr>
          <a:noFill/>
        </c:spPr>
        <c:txPr>
          <a:bodyPr/>
          <a:lstStyle/>
          <a:p>
            <a:pPr>
              <a:defRPr lang="en-US"/>
            </a:pPr>
            <a:endParaRPr lang="en-US"/>
          </a:p>
        </c:txPr>
        <c:crossAx val="108029824"/>
        <c:crosses val="autoZero"/>
        <c:crossBetween val="between"/>
      </c:valAx>
      <c:spPr>
        <a:noFill/>
        <a:ln w="25400">
          <a:noFill/>
        </a:ln>
      </c:spPr>
    </c:plotArea>
    <c:legend>
      <c:legendPos val="r"/>
      <c:layout>
        <c:manualLayout>
          <c:xMode val="edge"/>
          <c:yMode val="edge"/>
          <c:x val="0.39053255843019619"/>
          <c:y val="1.8438947978883052E-2"/>
          <c:w val="0.21740394950631425"/>
          <c:h val="7.0107557739792825E-2"/>
        </c:manualLayout>
      </c:layout>
      <c:txPr>
        <a:bodyPr/>
        <a:lstStyle/>
        <a:p>
          <a:pPr>
            <a:defRPr lang="en-US" sz="1200"/>
          </a:pPr>
          <a:endParaRPr lang="en-US"/>
        </a:p>
      </c:txPr>
    </c:legend>
    <c:plotVisOnly val="1"/>
    <c:dispBlanksAs val="gap"/>
  </c:chart>
  <c:printSettings>
    <c:headerFooter/>
    <c:pageMargins b="0.750000000000005" l="0.70000000000000062" r="0.70000000000000062" t="0.750000000000005" header="0.30000000000000032" footer="0.30000000000000032"/>
    <c:pageSetup/>
  </c:printSettings>
</c:chartSpace>
</file>

<file path=xl/drawings/_rels/drawing2.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3.xml.rels><?xml version="1.0" encoding="UTF-8" standalone="yes"?>
<Relationships xmlns="http://schemas.openxmlformats.org/package/2006/relationships"><Relationship Id="rId3" Type="http://schemas.openxmlformats.org/officeDocument/2006/relationships/chart" Target="../charts/chart2.xml"/><Relationship Id="rId2" Type="http://schemas.openxmlformats.org/officeDocument/2006/relationships/chart" Target="../charts/chart1.xml"/><Relationship Id="rId1" Type="http://schemas.openxmlformats.org/officeDocument/2006/relationships/hyperlink" Target="#Introduction!A1"/><Relationship Id="rId4" Type="http://schemas.openxmlformats.org/officeDocument/2006/relationships/chart" Target="../charts/chart3.xml"/></Relationships>
</file>

<file path=xl/drawings/_rels/drawing4.xml.rels><?xml version="1.0" encoding="UTF-8" standalone="yes"?>
<Relationships xmlns="http://schemas.openxmlformats.org/package/2006/relationships"><Relationship Id="rId3" Type="http://schemas.openxmlformats.org/officeDocument/2006/relationships/chart" Target="../charts/chart5.xml"/><Relationship Id="rId2" Type="http://schemas.openxmlformats.org/officeDocument/2006/relationships/chart" Target="../charts/chart4.xml"/><Relationship Id="rId1" Type="http://schemas.openxmlformats.org/officeDocument/2006/relationships/hyperlink" Target="#Introduction!A1"/><Relationship Id="rId4"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chart" Target="../charts/chart8.xml"/><Relationship Id="rId2" Type="http://schemas.openxmlformats.org/officeDocument/2006/relationships/chart" Target="../charts/chart7.xml"/><Relationship Id="rId1" Type="http://schemas.openxmlformats.org/officeDocument/2006/relationships/hyperlink" Target="#Introduction!A1"/><Relationship Id="rId4" Type="http://schemas.openxmlformats.org/officeDocument/2006/relationships/chart" Target="../charts/chart9.xml"/></Relationships>
</file>

<file path=xl/drawings/_rels/drawing6.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7.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8.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9.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10.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hyperlink" Target="#Introduction!A1"/></Relationships>
</file>

<file path=xl/drawings/_rels/drawing11.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12.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13.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14.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15.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16.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17.xml.rels><?xml version="1.0" encoding="UTF-8" standalone="yes"?>
<Relationships xmlns="http://schemas.openxmlformats.org/package/2006/relationships"><Relationship Id="rId2" Type="http://schemas.openxmlformats.org/officeDocument/2006/relationships/hyperlink" Target="#Introduction!A1"/><Relationship Id="rId1" Type="http://schemas.openxmlformats.org/officeDocument/2006/relationships/hyperlink" Target="#Introduction!A1"/></Relationships>
</file>

<file path=xl/drawings/_rels/drawing18.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19.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20.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21.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22.xml.rels><?xml version="1.0" encoding="UTF-8" standalone="yes"?>
<Relationships xmlns="http://schemas.openxmlformats.org/package/2006/relationships"><Relationship Id="rId3" Type="http://schemas.openxmlformats.org/officeDocument/2006/relationships/hyperlink" Target="#Introduction!A1"/><Relationship Id="rId2" Type="http://schemas.openxmlformats.org/officeDocument/2006/relationships/chart" Target="../charts/chart12.xml"/><Relationship Id="rId1" Type="http://schemas.openxmlformats.org/officeDocument/2006/relationships/chart" Target="../charts/chart11.xml"/></Relationships>
</file>

<file path=xl/drawings/_rels/drawing23.xml.rels><?xml version="1.0" encoding="UTF-8" standalone="yes"?>
<Relationships xmlns="http://schemas.openxmlformats.org/package/2006/relationships"><Relationship Id="rId3" Type="http://schemas.openxmlformats.org/officeDocument/2006/relationships/hyperlink" Target="#Introduction!A1"/><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twoCellAnchor>
    <xdr:from>
      <xdr:col>10</xdr:col>
      <xdr:colOff>800100</xdr:colOff>
      <xdr:row>15</xdr:row>
      <xdr:rowOff>104775</xdr:rowOff>
    </xdr:from>
    <xdr:to>
      <xdr:col>12</xdr:col>
      <xdr:colOff>266700</xdr:colOff>
      <xdr:row>20</xdr:row>
      <xdr:rowOff>85725</xdr:rowOff>
    </xdr:to>
    <xdr:sp macro="" textlink="">
      <xdr:nvSpPr>
        <xdr:cNvPr id="2" name="Quad Arrow Callout 1"/>
        <xdr:cNvSpPr/>
      </xdr:nvSpPr>
      <xdr:spPr>
        <a:xfrm>
          <a:off x="9134475" y="3048000"/>
          <a:ext cx="990600" cy="981075"/>
        </a:xfrm>
        <a:prstGeom prst="quadArrowCallout">
          <a:avLst/>
        </a:prstGeom>
      </xdr:spPr>
      <xdr:style>
        <a:lnRef idx="2">
          <a:schemeClr val="accent2">
            <a:shade val="50000"/>
          </a:schemeClr>
        </a:lnRef>
        <a:fillRef idx="1">
          <a:schemeClr val="accent2"/>
        </a:fillRef>
        <a:effectRef idx="0">
          <a:schemeClr val="accent2"/>
        </a:effectRef>
        <a:fontRef idx="minor">
          <a:schemeClr val="lt1"/>
        </a:fontRef>
      </xdr:style>
      <xdr:txBody>
        <a:bodyPr rtlCol="0" anchor="ctr"/>
        <a:lstStyle/>
        <a:p>
          <a:pPr algn="ctr"/>
          <a:r>
            <a:rPr lang="en-ZA" sz="1200" b="1"/>
            <a:t>Tag</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419100</xdr:colOff>
      <xdr:row>1</xdr:row>
      <xdr:rowOff>133350</xdr:rowOff>
    </xdr:from>
    <xdr:to>
      <xdr:col>1</xdr:col>
      <xdr:colOff>1400175</xdr:colOff>
      <xdr:row>4</xdr:row>
      <xdr:rowOff>180975</xdr:rowOff>
    </xdr:to>
    <xdr:sp macro="" textlink="">
      <xdr:nvSpPr>
        <xdr:cNvPr id="2" name="AutoShape 1">
          <a:hlinkClick xmlns:r="http://schemas.openxmlformats.org/officeDocument/2006/relationships" r:id="rId1"/>
        </xdr:cNvPr>
        <xdr:cNvSpPr>
          <a:spLocks noChangeArrowheads="1"/>
        </xdr:cNvSpPr>
      </xdr:nvSpPr>
      <xdr:spPr bwMode="auto">
        <a:xfrm>
          <a:off x="676275" y="542925"/>
          <a:ext cx="981075" cy="571500"/>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695325</xdr:colOff>
      <xdr:row>0</xdr:row>
      <xdr:rowOff>19050</xdr:rowOff>
    </xdr:from>
    <xdr:to>
      <xdr:col>2</xdr:col>
      <xdr:colOff>828675</xdr:colOff>
      <xdr:row>1</xdr:row>
      <xdr:rowOff>66675</xdr:rowOff>
    </xdr:to>
    <xdr:sp macro="" textlink="">
      <xdr:nvSpPr>
        <xdr:cNvPr id="2049" name="AutoShape 1">
          <a:hlinkClick xmlns:r="http://schemas.openxmlformats.org/officeDocument/2006/relationships" r:id="rId1"/>
        </xdr:cNvPr>
        <xdr:cNvSpPr>
          <a:spLocks noChangeArrowheads="1"/>
        </xdr:cNvSpPr>
      </xdr:nvSpPr>
      <xdr:spPr bwMode="auto">
        <a:xfrm>
          <a:off x="219075" y="361950"/>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twoCellAnchor>
    <xdr:from>
      <xdr:col>13</xdr:col>
      <xdr:colOff>246530</xdr:colOff>
      <xdr:row>0</xdr:row>
      <xdr:rowOff>212912</xdr:rowOff>
    </xdr:from>
    <xdr:to>
      <xdr:col>22</xdr:col>
      <xdr:colOff>67235</xdr:colOff>
      <xdr:row>14</xdr:row>
      <xdr:rowOff>100853</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13</xdr:col>
      <xdr:colOff>291353</xdr:colOff>
      <xdr:row>15</xdr:row>
      <xdr:rowOff>67237</xdr:rowOff>
    </xdr:from>
    <xdr:to>
      <xdr:col>22</xdr:col>
      <xdr:colOff>112058</xdr:colOff>
      <xdr:row>32</xdr:row>
      <xdr:rowOff>145678</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13</xdr:col>
      <xdr:colOff>302559</xdr:colOff>
      <xdr:row>33</xdr:row>
      <xdr:rowOff>134470</xdr:rowOff>
    </xdr:from>
    <xdr:to>
      <xdr:col>22</xdr:col>
      <xdr:colOff>123264</xdr:colOff>
      <xdr:row>51</xdr:row>
      <xdr:rowOff>56029</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12</xdr:col>
      <xdr:colOff>333375</xdr:colOff>
      <xdr:row>0</xdr:row>
      <xdr:rowOff>38100</xdr:rowOff>
    </xdr:from>
    <xdr:to>
      <xdr:col>13</xdr:col>
      <xdr:colOff>457200</xdr:colOff>
      <xdr:row>0</xdr:row>
      <xdr:rowOff>504825</xdr:rowOff>
    </xdr:to>
    <xdr:sp macro="" textlink="">
      <xdr:nvSpPr>
        <xdr:cNvPr id="2049" name="AutoShape 1">
          <a:hlinkClick xmlns:r="http://schemas.openxmlformats.org/officeDocument/2006/relationships" r:id="rId1"/>
        </xdr:cNvPr>
        <xdr:cNvSpPr>
          <a:spLocks noChangeArrowheads="1"/>
        </xdr:cNvSpPr>
      </xdr:nvSpPr>
      <xdr:spPr bwMode="auto">
        <a:xfrm>
          <a:off x="8524875" y="38100"/>
          <a:ext cx="981075" cy="466725"/>
        </a:xfrm>
        <a:prstGeom prst="leftArrow">
          <a:avLst>
            <a:gd name="adj1" fmla="val 50000"/>
            <a:gd name="adj2" fmla="val 52551"/>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twoCellAnchor>
    <xdr:from>
      <xdr:col>15</xdr:col>
      <xdr:colOff>253196</xdr:colOff>
      <xdr:row>0</xdr:row>
      <xdr:rowOff>361709</xdr:rowOff>
    </xdr:from>
    <xdr:to>
      <xdr:col>23</xdr:col>
      <xdr:colOff>583981</xdr:colOff>
      <xdr:row>14</xdr:row>
      <xdr:rowOff>80853</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265252</xdr:colOff>
      <xdr:row>15</xdr:row>
      <xdr:rowOff>72341</xdr:rowOff>
    </xdr:from>
    <xdr:to>
      <xdr:col>23</xdr:col>
      <xdr:colOff>596038</xdr:colOff>
      <xdr:row>32</xdr:row>
      <xdr:rowOff>153193</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15</xdr:col>
      <xdr:colOff>253196</xdr:colOff>
      <xdr:row>34</xdr:row>
      <xdr:rowOff>12057</xdr:rowOff>
    </xdr:from>
    <xdr:to>
      <xdr:col>23</xdr:col>
      <xdr:colOff>583982</xdr:colOff>
      <xdr:row>51</xdr:row>
      <xdr:rowOff>44682</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11</xdr:col>
      <xdr:colOff>457200</xdr:colOff>
      <xdr:row>0</xdr:row>
      <xdr:rowOff>38100</xdr:rowOff>
    </xdr:from>
    <xdr:to>
      <xdr:col>12</xdr:col>
      <xdr:colOff>581025</xdr:colOff>
      <xdr:row>0</xdr:row>
      <xdr:rowOff>523875</xdr:rowOff>
    </xdr:to>
    <xdr:sp macro="" textlink="">
      <xdr:nvSpPr>
        <xdr:cNvPr id="2049" name="AutoShape 1">
          <a:hlinkClick xmlns:r="http://schemas.openxmlformats.org/officeDocument/2006/relationships" r:id="rId1"/>
        </xdr:cNvPr>
        <xdr:cNvSpPr>
          <a:spLocks noChangeArrowheads="1"/>
        </xdr:cNvSpPr>
      </xdr:nvSpPr>
      <xdr:spPr bwMode="auto">
        <a:xfrm>
          <a:off x="219075" y="361950"/>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twoCellAnchor>
    <xdr:from>
      <xdr:col>14</xdr:col>
      <xdr:colOff>226219</xdr:colOff>
      <xdr:row>0</xdr:row>
      <xdr:rowOff>511969</xdr:rowOff>
    </xdr:from>
    <xdr:to>
      <xdr:col>23</xdr:col>
      <xdr:colOff>500062</xdr:colOff>
      <xdr:row>16</xdr:row>
      <xdr:rowOff>83344</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14</xdr:col>
      <xdr:colOff>285750</xdr:colOff>
      <xdr:row>17</xdr:row>
      <xdr:rowOff>83344</xdr:rowOff>
    </xdr:from>
    <xdr:to>
      <xdr:col>23</xdr:col>
      <xdr:colOff>474867</xdr:colOff>
      <xdr:row>33</xdr:row>
      <xdr:rowOff>161785</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14</xdr:col>
      <xdr:colOff>285750</xdr:colOff>
      <xdr:row>34</xdr:row>
      <xdr:rowOff>154781</xdr:rowOff>
    </xdr:from>
    <xdr:to>
      <xdr:col>23</xdr:col>
      <xdr:colOff>474867</xdr:colOff>
      <xdr:row>51</xdr:row>
      <xdr:rowOff>66534</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1</xdr:col>
      <xdr:colOff>428625</xdr:colOff>
      <xdr:row>0</xdr:row>
      <xdr:rowOff>76200</xdr:rowOff>
    </xdr:from>
    <xdr:to>
      <xdr:col>2</xdr:col>
      <xdr:colOff>571500</xdr:colOff>
      <xdr:row>0</xdr:row>
      <xdr:rowOff>561975</xdr:rowOff>
    </xdr:to>
    <xdr:sp macro="" textlink="">
      <xdr:nvSpPr>
        <xdr:cNvPr id="2049" name="AutoShape 1">
          <a:hlinkClick xmlns:r="http://schemas.openxmlformats.org/officeDocument/2006/relationships" r:id="rId1"/>
        </xdr:cNvPr>
        <xdr:cNvSpPr>
          <a:spLocks noChangeArrowheads="1"/>
        </xdr:cNvSpPr>
      </xdr:nvSpPr>
      <xdr:spPr bwMode="auto">
        <a:xfrm>
          <a:off x="219075" y="361950"/>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428625</xdr:colOff>
      <xdr:row>0</xdr:row>
      <xdr:rowOff>76200</xdr:rowOff>
    </xdr:from>
    <xdr:to>
      <xdr:col>2</xdr:col>
      <xdr:colOff>571500</xdr:colOff>
      <xdr:row>0</xdr:row>
      <xdr:rowOff>561975</xdr:rowOff>
    </xdr:to>
    <xdr:sp macro="" textlink="">
      <xdr:nvSpPr>
        <xdr:cNvPr id="2049" name="AutoShape 1">
          <a:hlinkClick xmlns:r="http://schemas.openxmlformats.org/officeDocument/2006/relationships" r:id="rId1"/>
        </xdr:cNvPr>
        <xdr:cNvSpPr>
          <a:spLocks noChangeArrowheads="1"/>
        </xdr:cNvSpPr>
      </xdr:nvSpPr>
      <xdr:spPr bwMode="auto">
        <a:xfrm>
          <a:off x="219075" y="361950"/>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104775</xdr:colOff>
      <xdr:row>0</xdr:row>
      <xdr:rowOff>19050</xdr:rowOff>
    </xdr:from>
    <xdr:to>
      <xdr:col>0</xdr:col>
      <xdr:colOff>1085850</xdr:colOff>
      <xdr:row>0</xdr:row>
      <xdr:rowOff>504825</xdr:rowOff>
    </xdr:to>
    <xdr:sp macro="" textlink="">
      <xdr:nvSpPr>
        <xdr:cNvPr id="2049" name="AutoShape 1">
          <a:hlinkClick xmlns:r="http://schemas.openxmlformats.org/officeDocument/2006/relationships" r:id="rId1"/>
        </xdr:cNvPr>
        <xdr:cNvSpPr>
          <a:spLocks noChangeArrowheads="1"/>
        </xdr:cNvSpPr>
      </xdr:nvSpPr>
      <xdr:spPr bwMode="auto">
        <a:xfrm>
          <a:off x="219075" y="361950"/>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57150</xdr:colOff>
      <xdr:row>0</xdr:row>
      <xdr:rowOff>28575</xdr:rowOff>
    </xdr:from>
    <xdr:to>
      <xdr:col>0</xdr:col>
      <xdr:colOff>1038225</xdr:colOff>
      <xdr:row>0</xdr:row>
      <xdr:rowOff>514350</xdr:rowOff>
    </xdr:to>
    <xdr:sp macro="" textlink="">
      <xdr:nvSpPr>
        <xdr:cNvPr id="2049" name="AutoShape 1">
          <a:hlinkClick xmlns:r="http://schemas.openxmlformats.org/officeDocument/2006/relationships" r:id="rId1"/>
        </xdr:cNvPr>
        <xdr:cNvSpPr>
          <a:spLocks noChangeArrowheads="1"/>
        </xdr:cNvSpPr>
      </xdr:nvSpPr>
      <xdr:spPr bwMode="auto">
        <a:xfrm>
          <a:off x="219075" y="361950"/>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104775</xdr:colOff>
      <xdr:row>0</xdr:row>
      <xdr:rowOff>85725</xdr:rowOff>
    </xdr:from>
    <xdr:to>
      <xdr:col>1</xdr:col>
      <xdr:colOff>1085850</xdr:colOff>
      <xdr:row>2</xdr:row>
      <xdr:rowOff>38100</xdr:rowOff>
    </xdr:to>
    <xdr:sp macro="" textlink="">
      <xdr:nvSpPr>
        <xdr:cNvPr id="2" name="AutoShape 1">
          <a:hlinkClick xmlns:r="http://schemas.openxmlformats.org/officeDocument/2006/relationships" r:id="rId1"/>
        </xdr:cNvPr>
        <xdr:cNvSpPr>
          <a:spLocks noChangeArrowheads="1"/>
        </xdr:cNvSpPr>
      </xdr:nvSpPr>
      <xdr:spPr bwMode="auto">
        <a:xfrm>
          <a:off x="571500" y="85725"/>
          <a:ext cx="981075" cy="571500"/>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twoCellAnchor>
    <xdr:from>
      <xdr:col>0</xdr:col>
      <xdr:colOff>438149</xdr:colOff>
      <xdr:row>93</xdr:row>
      <xdr:rowOff>57149</xdr:rowOff>
    </xdr:from>
    <xdr:to>
      <xdr:col>14</xdr:col>
      <xdr:colOff>104774</xdr:colOff>
      <xdr:row>119</xdr:row>
      <xdr:rowOff>123824</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104775</xdr:colOff>
      <xdr:row>0</xdr:row>
      <xdr:rowOff>85725</xdr:rowOff>
    </xdr:from>
    <xdr:to>
      <xdr:col>1</xdr:col>
      <xdr:colOff>1085850</xdr:colOff>
      <xdr:row>2</xdr:row>
      <xdr:rowOff>38100</xdr:rowOff>
    </xdr:to>
    <xdr:sp macro="" textlink="">
      <xdr:nvSpPr>
        <xdr:cNvPr id="2" name="AutoShape 1">
          <a:hlinkClick xmlns:r="http://schemas.openxmlformats.org/officeDocument/2006/relationships" r:id="rId1"/>
        </xdr:cNvPr>
        <xdr:cNvSpPr>
          <a:spLocks noChangeArrowheads="1"/>
        </xdr:cNvSpPr>
      </xdr:nvSpPr>
      <xdr:spPr bwMode="auto">
        <a:xfrm>
          <a:off x="571500" y="85725"/>
          <a:ext cx="981075" cy="571500"/>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209550</xdr:colOff>
      <xdr:row>0</xdr:row>
      <xdr:rowOff>114300</xdr:rowOff>
    </xdr:from>
    <xdr:to>
      <xdr:col>2</xdr:col>
      <xdr:colOff>533400</xdr:colOff>
      <xdr:row>0</xdr:row>
      <xdr:rowOff>523875</xdr:rowOff>
    </xdr:to>
    <xdr:sp macro="" textlink="">
      <xdr:nvSpPr>
        <xdr:cNvPr id="8193" name="AutoShape 1">
          <a:hlinkClick xmlns:r="http://schemas.openxmlformats.org/officeDocument/2006/relationships" r:id="rId1"/>
        </xdr:cNvPr>
        <xdr:cNvSpPr>
          <a:spLocks noChangeArrowheads="1"/>
        </xdr:cNvSpPr>
      </xdr:nvSpPr>
      <xdr:spPr bwMode="auto">
        <a:xfrm>
          <a:off x="3228975" y="114300"/>
          <a:ext cx="981075" cy="409575"/>
        </a:xfrm>
        <a:prstGeom prst="leftArrow">
          <a:avLst>
            <a:gd name="adj1" fmla="val 50000"/>
            <a:gd name="adj2" fmla="val 59884"/>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304800</xdr:colOff>
      <xdr:row>0</xdr:row>
      <xdr:rowOff>133350</xdr:rowOff>
    </xdr:from>
    <xdr:to>
      <xdr:col>2</xdr:col>
      <xdr:colOff>438150</xdr:colOff>
      <xdr:row>0</xdr:row>
      <xdr:rowOff>619125</xdr:rowOff>
    </xdr:to>
    <xdr:sp macro="" textlink="">
      <xdr:nvSpPr>
        <xdr:cNvPr id="2049" name="AutoShape 1">
          <a:hlinkClick xmlns:r="http://schemas.openxmlformats.org/officeDocument/2006/relationships" r:id="rId1"/>
        </xdr:cNvPr>
        <xdr:cNvSpPr>
          <a:spLocks noChangeArrowheads="1"/>
        </xdr:cNvSpPr>
      </xdr:nvSpPr>
      <xdr:spPr bwMode="auto">
        <a:xfrm>
          <a:off x="219075" y="361950"/>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266700</xdr:colOff>
      <xdr:row>0</xdr:row>
      <xdr:rowOff>104775</xdr:rowOff>
    </xdr:from>
    <xdr:to>
      <xdr:col>2</xdr:col>
      <xdr:colOff>400050</xdr:colOff>
      <xdr:row>0</xdr:row>
      <xdr:rowOff>590550</xdr:rowOff>
    </xdr:to>
    <xdr:sp macro="" textlink="">
      <xdr:nvSpPr>
        <xdr:cNvPr id="2049" name="AutoShape 1">
          <a:hlinkClick xmlns:r="http://schemas.openxmlformats.org/officeDocument/2006/relationships" r:id="rId1"/>
        </xdr:cNvPr>
        <xdr:cNvSpPr>
          <a:spLocks noChangeArrowheads="1"/>
        </xdr:cNvSpPr>
      </xdr:nvSpPr>
      <xdr:spPr bwMode="auto">
        <a:xfrm>
          <a:off x="219075" y="361950"/>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247650</xdr:colOff>
      <xdr:row>0</xdr:row>
      <xdr:rowOff>133350</xdr:rowOff>
    </xdr:from>
    <xdr:to>
      <xdr:col>2</xdr:col>
      <xdr:colOff>381000</xdr:colOff>
      <xdr:row>0</xdr:row>
      <xdr:rowOff>619125</xdr:rowOff>
    </xdr:to>
    <xdr:sp macro="" textlink="">
      <xdr:nvSpPr>
        <xdr:cNvPr id="2049" name="AutoShape 1">
          <a:hlinkClick xmlns:r="http://schemas.openxmlformats.org/officeDocument/2006/relationships" r:id="rId1"/>
        </xdr:cNvPr>
        <xdr:cNvSpPr>
          <a:spLocks noChangeArrowheads="1"/>
        </xdr:cNvSpPr>
      </xdr:nvSpPr>
      <xdr:spPr bwMode="auto">
        <a:xfrm>
          <a:off x="219075" y="361950"/>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371475</xdr:colOff>
      <xdr:row>0</xdr:row>
      <xdr:rowOff>114300</xdr:rowOff>
    </xdr:from>
    <xdr:to>
      <xdr:col>2</xdr:col>
      <xdr:colOff>504825</xdr:colOff>
      <xdr:row>0</xdr:row>
      <xdr:rowOff>600075</xdr:rowOff>
    </xdr:to>
    <xdr:sp macro="" textlink="">
      <xdr:nvSpPr>
        <xdr:cNvPr id="2049" name="AutoShape 1">
          <a:hlinkClick xmlns:r="http://schemas.openxmlformats.org/officeDocument/2006/relationships" r:id="rId1"/>
        </xdr:cNvPr>
        <xdr:cNvSpPr>
          <a:spLocks noChangeArrowheads="1"/>
        </xdr:cNvSpPr>
      </xdr:nvSpPr>
      <xdr:spPr bwMode="auto">
        <a:xfrm>
          <a:off x="219075" y="361950"/>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209550</xdr:colOff>
      <xdr:row>0</xdr:row>
      <xdr:rowOff>85725</xdr:rowOff>
    </xdr:from>
    <xdr:to>
      <xdr:col>2</xdr:col>
      <xdr:colOff>342900</xdr:colOff>
      <xdr:row>0</xdr:row>
      <xdr:rowOff>571500</xdr:rowOff>
    </xdr:to>
    <xdr:sp macro="" textlink="">
      <xdr:nvSpPr>
        <xdr:cNvPr id="2049" name="AutoShape 1">
          <a:hlinkClick xmlns:r="http://schemas.openxmlformats.org/officeDocument/2006/relationships" r:id="rId1"/>
        </xdr:cNvPr>
        <xdr:cNvSpPr>
          <a:spLocks noChangeArrowheads="1"/>
        </xdr:cNvSpPr>
      </xdr:nvSpPr>
      <xdr:spPr bwMode="auto">
        <a:xfrm>
          <a:off x="219075" y="361950"/>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twoCellAnchor>
    <xdr:from>
      <xdr:col>19</xdr:col>
      <xdr:colOff>590550</xdr:colOff>
      <xdr:row>0</xdr:row>
      <xdr:rowOff>66675</xdr:rowOff>
    </xdr:from>
    <xdr:to>
      <xdr:col>21</xdr:col>
      <xdr:colOff>352425</xdr:colOff>
      <xdr:row>0</xdr:row>
      <xdr:rowOff>552450</xdr:rowOff>
    </xdr:to>
    <xdr:sp macro="" textlink="">
      <xdr:nvSpPr>
        <xdr:cNvPr id="3" name="AutoShape 1">
          <a:hlinkClick xmlns:r="http://schemas.openxmlformats.org/officeDocument/2006/relationships" r:id="rId2"/>
        </xdr:cNvPr>
        <xdr:cNvSpPr>
          <a:spLocks noChangeArrowheads="1"/>
        </xdr:cNvSpPr>
      </xdr:nvSpPr>
      <xdr:spPr bwMode="auto">
        <a:xfrm>
          <a:off x="16087725" y="66675"/>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238125</xdr:colOff>
      <xdr:row>0</xdr:row>
      <xdr:rowOff>104775</xdr:rowOff>
    </xdr:from>
    <xdr:to>
      <xdr:col>2</xdr:col>
      <xdr:colOff>371475</xdr:colOff>
      <xdr:row>0</xdr:row>
      <xdr:rowOff>590550</xdr:rowOff>
    </xdr:to>
    <xdr:sp macro="" textlink="">
      <xdr:nvSpPr>
        <xdr:cNvPr id="2049" name="AutoShape 1">
          <a:hlinkClick xmlns:r="http://schemas.openxmlformats.org/officeDocument/2006/relationships" r:id="rId1"/>
        </xdr:cNvPr>
        <xdr:cNvSpPr>
          <a:spLocks noChangeArrowheads="1"/>
        </xdr:cNvSpPr>
      </xdr:nvSpPr>
      <xdr:spPr bwMode="auto">
        <a:xfrm>
          <a:off x="219075" y="361950"/>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238125</xdr:colOff>
      <xdr:row>0</xdr:row>
      <xdr:rowOff>104775</xdr:rowOff>
    </xdr:from>
    <xdr:to>
      <xdr:col>2</xdr:col>
      <xdr:colOff>371475</xdr:colOff>
      <xdr:row>0</xdr:row>
      <xdr:rowOff>590550</xdr:rowOff>
    </xdr:to>
    <xdr:sp macro="" textlink="">
      <xdr:nvSpPr>
        <xdr:cNvPr id="2" name="AutoShape 1">
          <a:hlinkClick xmlns:r="http://schemas.openxmlformats.org/officeDocument/2006/relationships" r:id="rId1"/>
        </xdr:cNvPr>
        <xdr:cNvSpPr>
          <a:spLocks noChangeArrowheads="1"/>
        </xdr:cNvSpPr>
      </xdr:nvSpPr>
      <xdr:spPr bwMode="auto">
        <a:xfrm>
          <a:off x="3267075" y="104775"/>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xdr:col>
      <xdr:colOff>238125</xdr:colOff>
      <xdr:row>0</xdr:row>
      <xdr:rowOff>104775</xdr:rowOff>
    </xdr:from>
    <xdr:to>
      <xdr:col>2</xdr:col>
      <xdr:colOff>371475</xdr:colOff>
      <xdr:row>0</xdr:row>
      <xdr:rowOff>590550</xdr:rowOff>
    </xdr:to>
    <xdr:sp macro="" textlink="">
      <xdr:nvSpPr>
        <xdr:cNvPr id="2" name="AutoShape 1">
          <a:hlinkClick xmlns:r="http://schemas.openxmlformats.org/officeDocument/2006/relationships" r:id="rId1"/>
        </xdr:cNvPr>
        <xdr:cNvSpPr>
          <a:spLocks noChangeArrowheads="1"/>
        </xdr:cNvSpPr>
      </xdr:nvSpPr>
      <xdr:spPr bwMode="auto">
        <a:xfrm>
          <a:off x="3267075" y="104775"/>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xdr:col>
      <xdr:colOff>238125</xdr:colOff>
      <xdr:row>0</xdr:row>
      <xdr:rowOff>104775</xdr:rowOff>
    </xdr:from>
    <xdr:to>
      <xdr:col>2</xdr:col>
      <xdr:colOff>371475</xdr:colOff>
      <xdr:row>0</xdr:row>
      <xdr:rowOff>590550</xdr:rowOff>
    </xdr:to>
    <xdr:sp macro="" textlink="">
      <xdr:nvSpPr>
        <xdr:cNvPr id="2" name="AutoShape 1">
          <a:hlinkClick xmlns:r="http://schemas.openxmlformats.org/officeDocument/2006/relationships" r:id="rId1"/>
        </xdr:cNvPr>
        <xdr:cNvSpPr>
          <a:spLocks noChangeArrowheads="1"/>
        </xdr:cNvSpPr>
      </xdr:nvSpPr>
      <xdr:spPr bwMode="auto">
        <a:xfrm>
          <a:off x="3267075" y="104775"/>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200025</xdr:colOff>
      <xdr:row>78</xdr:row>
      <xdr:rowOff>95250</xdr:rowOff>
    </xdr:from>
    <xdr:to>
      <xdr:col>12</xdr:col>
      <xdr:colOff>266700</xdr:colOff>
      <xdr:row>105</xdr:row>
      <xdr:rowOff>133350</xdr:rowOff>
    </xdr:to>
    <xdr:graphicFrame macro="">
      <xdr:nvGraphicFramePr>
        <xdr:cNvPr id="16404"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190500</xdr:colOff>
      <xdr:row>113</xdr:row>
      <xdr:rowOff>9525</xdr:rowOff>
    </xdr:from>
    <xdr:to>
      <xdr:col>12</xdr:col>
      <xdr:colOff>266700</xdr:colOff>
      <xdr:row>138</xdr:row>
      <xdr:rowOff>142875</xdr:rowOff>
    </xdr:to>
    <xdr:graphicFrame macro="">
      <xdr:nvGraphicFramePr>
        <xdr:cNvPr id="16405"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0</xdr:row>
      <xdr:rowOff>0</xdr:rowOff>
    </xdr:from>
    <xdr:to>
      <xdr:col>2</xdr:col>
      <xdr:colOff>95250</xdr:colOff>
      <xdr:row>0</xdr:row>
      <xdr:rowOff>485775</xdr:rowOff>
    </xdr:to>
    <xdr:sp macro="" textlink="">
      <xdr:nvSpPr>
        <xdr:cNvPr id="4" name="AutoShape 1">
          <a:hlinkClick xmlns:r="http://schemas.openxmlformats.org/officeDocument/2006/relationships" r:id="rId3"/>
        </xdr:cNvPr>
        <xdr:cNvSpPr>
          <a:spLocks noChangeArrowheads="1"/>
        </xdr:cNvSpPr>
      </xdr:nvSpPr>
      <xdr:spPr bwMode="auto">
        <a:xfrm>
          <a:off x="0" y="0"/>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0</xdr:col>
      <xdr:colOff>200025</xdr:colOff>
      <xdr:row>78</xdr:row>
      <xdr:rowOff>95250</xdr:rowOff>
    </xdr:from>
    <xdr:to>
      <xdr:col>12</xdr:col>
      <xdr:colOff>266700</xdr:colOff>
      <xdr:row>105</xdr:row>
      <xdr:rowOff>133350</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190500</xdr:colOff>
      <xdr:row>113</xdr:row>
      <xdr:rowOff>9525</xdr:rowOff>
    </xdr:from>
    <xdr:to>
      <xdr:col>12</xdr:col>
      <xdr:colOff>266700</xdr:colOff>
      <xdr:row>138</xdr:row>
      <xdr:rowOff>142875</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0</xdr:row>
      <xdr:rowOff>0</xdr:rowOff>
    </xdr:from>
    <xdr:to>
      <xdr:col>2</xdr:col>
      <xdr:colOff>95250</xdr:colOff>
      <xdr:row>0</xdr:row>
      <xdr:rowOff>485775</xdr:rowOff>
    </xdr:to>
    <xdr:sp macro="" textlink="">
      <xdr:nvSpPr>
        <xdr:cNvPr id="4" name="AutoShape 1">
          <a:hlinkClick xmlns:r="http://schemas.openxmlformats.org/officeDocument/2006/relationships" r:id="rId3"/>
        </xdr:cNvPr>
        <xdr:cNvSpPr>
          <a:spLocks noChangeArrowheads="1"/>
        </xdr:cNvSpPr>
      </xdr:nvSpPr>
      <xdr:spPr bwMode="auto">
        <a:xfrm>
          <a:off x="0" y="0"/>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dimension ref="A1:M27"/>
  <sheetViews>
    <sheetView tabSelected="1" workbookViewId="0">
      <selection sqref="A1:M2"/>
    </sheetView>
  </sheetViews>
  <sheetFormatPr defaultRowHeight="12.75"/>
  <cols>
    <col min="2" max="2" width="3.7109375" customWidth="1"/>
    <col min="3" max="3" width="17" customWidth="1"/>
    <col min="4" max="4" width="20.28515625" customWidth="1"/>
    <col min="5" max="5" width="19.42578125" customWidth="1"/>
    <col min="6" max="6" width="15.42578125" customWidth="1"/>
    <col min="7" max="7" width="14.5703125" customWidth="1"/>
    <col min="8" max="8" width="14" customWidth="1"/>
    <col min="9" max="9" width="6.28515625" customWidth="1"/>
    <col min="10" max="10" width="5.140625" customWidth="1"/>
    <col min="11" max="11" width="12.140625" customWidth="1"/>
    <col min="12" max="12" width="10.7109375" customWidth="1"/>
    <col min="13" max="13" width="13" customWidth="1"/>
  </cols>
  <sheetData>
    <row r="1" spans="1:13">
      <c r="A1" s="516" t="s">
        <v>134</v>
      </c>
      <c r="B1" s="517"/>
      <c r="C1" s="517"/>
      <c r="D1" s="517"/>
      <c r="E1" s="517"/>
      <c r="F1" s="517"/>
      <c r="G1" s="517"/>
      <c r="H1" s="517"/>
      <c r="I1" s="517"/>
      <c r="J1" s="517"/>
      <c r="K1" s="517"/>
      <c r="L1" s="517"/>
      <c r="M1" s="518"/>
    </row>
    <row r="2" spans="1:13" ht="13.5" thickBot="1">
      <c r="A2" s="519"/>
      <c r="B2" s="520"/>
      <c r="C2" s="520"/>
      <c r="D2" s="520"/>
      <c r="E2" s="520"/>
      <c r="F2" s="520"/>
      <c r="G2" s="520"/>
      <c r="H2" s="520"/>
      <c r="I2" s="520"/>
      <c r="J2" s="520"/>
      <c r="K2" s="520"/>
      <c r="L2" s="520"/>
      <c r="M2" s="521"/>
    </row>
    <row r="3" spans="1:13" ht="13.5" thickBot="1">
      <c r="A3" s="200"/>
    </row>
    <row r="4" spans="1:13" ht="15.75">
      <c r="A4" s="201"/>
      <c r="C4" s="527" t="s">
        <v>308</v>
      </c>
      <c r="D4" s="528"/>
      <c r="E4" s="528"/>
      <c r="F4" s="528"/>
      <c r="G4" s="528"/>
      <c r="H4" s="528"/>
      <c r="I4" s="529"/>
    </row>
    <row r="5" spans="1:13" ht="16.5" thickBot="1">
      <c r="A5" s="201"/>
      <c r="C5" s="197"/>
      <c r="D5" s="198"/>
      <c r="E5" s="198"/>
      <c r="F5" s="198"/>
      <c r="G5" s="198"/>
      <c r="H5" s="198"/>
      <c r="I5" s="199"/>
    </row>
    <row r="6" spans="1:13" ht="15.75">
      <c r="A6" s="201"/>
      <c r="C6" s="513" t="s">
        <v>133</v>
      </c>
      <c r="D6" s="514"/>
      <c r="E6" s="514"/>
      <c r="F6" s="514"/>
      <c r="G6" s="514"/>
      <c r="H6" s="514"/>
      <c r="I6" s="515"/>
      <c r="K6" s="522" t="s">
        <v>258</v>
      </c>
      <c r="L6" s="523"/>
      <c r="M6" s="524"/>
    </row>
    <row r="7" spans="1:13" ht="15.75">
      <c r="A7" s="201"/>
      <c r="C7" s="197"/>
      <c r="D7" s="198"/>
      <c r="E7" s="198"/>
      <c r="F7" s="198"/>
      <c r="G7" s="198"/>
      <c r="H7" s="198"/>
      <c r="I7" s="199"/>
      <c r="K7" s="247"/>
      <c r="L7" s="248"/>
      <c r="M7" s="249"/>
    </row>
    <row r="8" spans="1:13" ht="15.75">
      <c r="A8" s="201"/>
      <c r="C8" s="513" t="s">
        <v>130</v>
      </c>
      <c r="D8" s="514"/>
      <c r="E8" s="514"/>
      <c r="F8" s="514"/>
      <c r="G8" s="514"/>
      <c r="H8" s="514"/>
      <c r="I8" s="515"/>
      <c r="K8" s="247"/>
      <c r="L8" s="248"/>
      <c r="M8" s="249"/>
    </row>
    <row r="9" spans="1:13" ht="16.5" thickBot="1">
      <c r="A9" s="201"/>
      <c r="C9" s="197"/>
      <c r="D9" s="198"/>
      <c r="E9" s="198"/>
      <c r="F9" s="198"/>
      <c r="G9" s="198"/>
      <c r="H9" s="198"/>
      <c r="I9" s="199"/>
      <c r="K9" s="250"/>
      <c r="L9" s="251"/>
      <c r="M9" s="252"/>
    </row>
    <row r="10" spans="1:13" ht="16.5" thickBot="1">
      <c r="A10" s="201"/>
      <c r="C10" s="513" t="s">
        <v>315</v>
      </c>
      <c r="D10" s="514"/>
      <c r="E10" s="514"/>
      <c r="F10" s="514"/>
      <c r="G10" s="514"/>
      <c r="H10" s="514"/>
      <c r="I10" s="515"/>
    </row>
    <row r="11" spans="1:13" ht="15.75">
      <c r="A11" s="201"/>
      <c r="C11" s="197"/>
      <c r="D11" s="198"/>
      <c r="E11" s="198"/>
      <c r="F11" s="198"/>
      <c r="G11" s="198"/>
      <c r="H11" s="198"/>
      <c r="I11" s="199"/>
      <c r="K11" s="507" t="s">
        <v>290</v>
      </c>
      <c r="L11" s="508"/>
      <c r="M11" s="509"/>
    </row>
    <row r="12" spans="1:13" ht="15.75">
      <c r="A12" s="201"/>
      <c r="C12" s="513" t="s">
        <v>131</v>
      </c>
      <c r="D12" s="514"/>
      <c r="E12" s="514"/>
      <c r="F12" s="514"/>
      <c r="G12" s="514"/>
      <c r="H12" s="514"/>
      <c r="I12" s="515"/>
      <c r="K12" s="510" t="s">
        <v>289</v>
      </c>
      <c r="L12" s="511"/>
      <c r="M12" s="512"/>
    </row>
    <row r="13" spans="1:13" ht="15.75">
      <c r="A13" s="201"/>
      <c r="C13" s="197"/>
      <c r="D13" s="198"/>
      <c r="E13" s="198"/>
      <c r="F13" s="198"/>
      <c r="G13" s="198"/>
      <c r="H13" s="198"/>
      <c r="I13" s="199"/>
      <c r="K13" s="332"/>
      <c r="L13" s="333"/>
      <c r="M13" s="334"/>
    </row>
    <row r="14" spans="1:13" ht="16.5" thickBot="1">
      <c r="A14" s="201"/>
      <c r="C14" s="513" t="s">
        <v>132</v>
      </c>
      <c r="D14" s="514"/>
      <c r="E14" s="514"/>
      <c r="F14" s="514"/>
      <c r="G14" s="514"/>
      <c r="H14" s="514"/>
      <c r="I14" s="515"/>
      <c r="K14" s="335"/>
      <c r="L14" s="336"/>
      <c r="M14" s="337"/>
    </row>
    <row r="15" spans="1:13" ht="15.75">
      <c r="A15" s="201"/>
      <c r="C15" s="197"/>
      <c r="D15" s="198"/>
      <c r="E15" s="198"/>
      <c r="F15" s="198"/>
      <c r="G15" s="198"/>
      <c r="H15" s="198"/>
      <c r="I15" s="199"/>
    </row>
    <row r="16" spans="1:13" ht="15.75">
      <c r="A16" s="201"/>
      <c r="C16" s="513" t="s">
        <v>124</v>
      </c>
      <c r="D16" s="514"/>
      <c r="E16" s="514"/>
      <c r="F16" s="514"/>
      <c r="G16" s="514"/>
      <c r="H16" s="514"/>
      <c r="I16" s="515"/>
    </row>
    <row r="17" spans="1:12" ht="15.75">
      <c r="A17" s="201"/>
      <c r="C17" s="197"/>
      <c r="D17" s="198"/>
      <c r="E17" s="198"/>
      <c r="F17" s="198"/>
      <c r="G17" s="525"/>
      <c r="H17" s="525"/>
      <c r="I17" s="199"/>
    </row>
    <row r="18" spans="1:12" ht="15.75">
      <c r="A18" s="201"/>
      <c r="C18" s="392" t="s">
        <v>294</v>
      </c>
      <c r="D18" s="198"/>
      <c r="E18" s="198"/>
      <c r="F18" s="198"/>
      <c r="G18" s="525" t="s">
        <v>259</v>
      </c>
      <c r="H18" s="525"/>
      <c r="I18" s="199"/>
    </row>
    <row r="19" spans="1:12" ht="15.75">
      <c r="A19" s="201"/>
      <c r="C19" s="392" t="s">
        <v>295</v>
      </c>
      <c r="D19" s="198"/>
      <c r="E19" s="198"/>
      <c r="F19" s="198"/>
      <c r="G19" s="525" t="s">
        <v>259</v>
      </c>
      <c r="H19" s="525"/>
      <c r="I19" s="199"/>
    </row>
    <row r="20" spans="1:12" ht="15.75">
      <c r="A20" s="201"/>
      <c r="C20" s="530" t="s">
        <v>296</v>
      </c>
      <c r="D20" s="531"/>
      <c r="E20" s="531"/>
      <c r="F20" s="531"/>
      <c r="G20" s="531"/>
      <c r="H20" s="531"/>
      <c r="I20" s="532"/>
    </row>
    <row r="21" spans="1:12" ht="15.75">
      <c r="A21" s="201"/>
      <c r="C21" s="513" t="s">
        <v>129</v>
      </c>
      <c r="D21" s="514"/>
      <c r="E21" s="514"/>
      <c r="F21" s="514"/>
      <c r="G21" s="514"/>
      <c r="H21" s="514"/>
      <c r="I21" s="515"/>
    </row>
    <row r="22" spans="1:12" ht="15.75">
      <c r="A22" s="201"/>
      <c r="C22" s="513" t="s">
        <v>34</v>
      </c>
      <c r="D22" s="514"/>
      <c r="E22" s="514"/>
      <c r="F22" s="514"/>
      <c r="G22" s="514"/>
      <c r="H22" s="514"/>
      <c r="I22" s="515"/>
    </row>
    <row r="23" spans="1:12" ht="15.75">
      <c r="A23" s="201"/>
      <c r="C23" s="513" t="s">
        <v>35</v>
      </c>
      <c r="D23" s="514"/>
      <c r="E23" s="514"/>
      <c r="F23" s="514"/>
      <c r="G23" s="514"/>
      <c r="H23" s="514"/>
      <c r="I23" s="515"/>
    </row>
    <row r="24" spans="1:12" ht="16.5" thickBot="1">
      <c r="A24" s="202"/>
      <c r="C24" s="513" t="s">
        <v>36</v>
      </c>
      <c r="D24" s="526"/>
      <c r="E24" s="526"/>
      <c r="F24" s="526"/>
      <c r="G24" s="526"/>
      <c r="H24" s="526"/>
      <c r="I24" s="515"/>
    </row>
    <row r="25" spans="1:12" ht="15.75">
      <c r="B25" s="356"/>
      <c r="C25" s="501" t="s">
        <v>298</v>
      </c>
      <c r="D25" s="502"/>
      <c r="E25" s="502"/>
      <c r="F25" s="502"/>
      <c r="G25" s="502"/>
      <c r="H25" s="502"/>
      <c r="I25" s="503"/>
    </row>
    <row r="26" spans="1:12" ht="15.75">
      <c r="B26" s="356"/>
      <c r="C26" s="501" t="s">
        <v>299</v>
      </c>
      <c r="D26" s="502"/>
      <c r="E26" s="502"/>
      <c r="F26" s="502"/>
      <c r="G26" s="502"/>
      <c r="H26" s="502"/>
      <c r="I26" s="503"/>
    </row>
    <row r="27" spans="1:12" ht="16.5" thickBot="1">
      <c r="B27" s="357"/>
      <c r="C27" s="504" t="s">
        <v>300</v>
      </c>
      <c r="D27" s="505"/>
      <c r="E27" s="505"/>
      <c r="F27" s="505"/>
      <c r="G27" s="505"/>
      <c r="H27" s="505"/>
      <c r="I27" s="506"/>
    </row>
  </sheetData>
  <mergeCells count="22">
    <mergeCell ref="A1:M2"/>
    <mergeCell ref="K6:M6"/>
    <mergeCell ref="G18:H18"/>
    <mergeCell ref="C24:I24"/>
    <mergeCell ref="C4:I4"/>
    <mergeCell ref="C6:I6"/>
    <mergeCell ref="C8:I8"/>
    <mergeCell ref="C10:I10"/>
    <mergeCell ref="C12:I12"/>
    <mergeCell ref="C14:I14"/>
    <mergeCell ref="C16:I16"/>
    <mergeCell ref="G17:H17"/>
    <mergeCell ref="G19:H19"/>
    <mergeCell ref="C20:I20"/>
    <mergeCell ref="C21:I21"/>
    <mergeCell ref="C22:I22"/>
    <mergeCell ref="C25:I25"/>
    <mergeCell ref="C26:I26"/>
    <mergeCell ref="C27:I27"/>
    <mergeCell ref="K11:M11"/>
    <mergeCell ref="K12:M12"/>
    <mergeCell ref="C23:I23"/>
  </mergeCells>
  <phoneticPr fontId="5" type="noConversion"/>
  <hyperlinks>
    <hyperlink ref="C4" location="KZN!A1" display="SUMMARY – KWAZULU-NATAL, 2003/04 – 2009/10"/>
    <hyperlink ref="C6" location="'KZN Structure'!A1" display="Total Income and Expenditure per Catogory as a percentage of Total Income and Expenditure"/>
    <hyperlink ref="C8" location="'KZN Growth'!A1" display="Year-on-Year Growth Rate in Revenue and Expenditure"/>
    <hyperlink ref="C10" location="'KZN Totals'!A1" display="Total Municipal Income and Expenditure - 2003 to 2010"/>
    <hyperlink ref="C12" location="'KZN Munic Contr'!A1" display="Municipal Income and Expenditure as a % of Total Income and Expenditure"/>
    <hyperlink ref="C14" location="'KZN Munic Ratings'!A1" display="Municipal Ratings based on Income and Expenditure"/>
    <hyperlink ref="C16" location="'KZN Munic Ratings Correlation'!A1" display="Correlation Matrix"/>
    <hyperlink ref="C18" location="'2003'!A1" display="2003/04."/>
    <hyperlink ref="C20" location="'2005'!A1" display="2005/06."/>
    <hyperlink ref="C21" location="'2006'!A1" display="2006/07"/>
    <hyperlink ref="C22" location="'2007'!A1" display="2007/08"/>
    <hyperlink ref="C23" location="'2008'!A1" display="2008/09"/>
    <hyperlink ref="C24" location="'2009'!A1" display="2009/10"/>
    <hyperlink ref="G18:H18" location="'Conditional Grants'!A1" display="Conditional Grants"/>
    <hyperlink ref="G19:H19" location="'Conditional Grants %'!A1" display="Conditional Grants"/>
    <hyperlink ref="K6:M6" location="Revenue!A1" display="Analysis of sources of revenue "/>
    <hyperlink ref="K11:M11" location="'Monthly OPEX'!A1" display="OPEX 2008/09"/>
    <hyperlink ref="K12:M12" location="'Monthly OPEX (2)'!A1" display="OPEX 2009/10"/>
    <hyperlink ref="C25" location="'2009'!A1" display="2009/10"/>
    <hyperlink ref="C26" location="'2009'!A1" display="2009/10"/>
    <hyperlink ref="C27:I27" location="'2012'!A1" display="2012/13"/>
    <hyperlink ref="C26:I26" location="'2011'!A1" display="2011/12"/>
    <hyperlink ref="C25:I25" location="'2010'!A1" display="2010/11"/>
    <hyperlink ref="C19" location="'2004'!A1" display="2004/05."/>
  </hyperlinks>
  <pageMargins left="0.75" right="0.75" top="1" bottom="1" header="0.5" footer="0.5"/>
  <pageSetup paperSize="9" orientation="portrait"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dimension ref="A1:AA248"/>
  <sheetViews>
    <sheetView workbookViewId="0">
      <selection sqref="A1:AA1"/>
    </sheetView>
  </sheetViews>
  <sheetFormatPr defaultRowHeight="12.75"/>
  <cols>
    <col min="1" max="1" width="3.85546875" customWidth="1"/>
    <col min="2" max="2" width="27.28515625" customWidth="1"/>
    <col min="3" max="4" width="10.28515625" style="212" bestFit="1" customWidth="1"/>
    <col min="5" max="5" width="9" style="212" bestFit="1" customWidth="1"/>
    <col min="6" max="6" width="9.42578125" style="212" customWidth="1"/>
    <col min="7" max="7" width="9.7109375" style="212" customWidth="1"/>
    <col min="8" max="10" width="9" style="212" bestFit="1" customWidth="1"/>
    <col min="11" max="11" width="8.28515625" style="212" bestFit="1" customWidth="1"/>
    <col min="12" max="12" width="9" style="212" bestFit="1" customWidth="1"/>
    <col min="13" max="13" width="4" style="212" customWidth="1"/>
    <col min="14" max="14" width="9.7109375" style="212" customWidth="1"/>
    <col min="15" max="15" width="9.140625" style="212" customWidth="1"/>
    <col min="16" max="16" width="8.85546875" style="212" customWidth="1"/>
    <col min="17" max="17" width="9.42578125" style="212" customWidth="1"/>
    <col min="18" max="18" width="10.140625" style="212" customWidth="1"/>
    <col min="19" max="21" width="9" style="212" bestFit="1" customWidth="1"/>
    <col min="22" max="23" width="9.140625" style="212"/>
    <col min="24" max="24" width="5.140625" style="212" customWidth="1"/>
    <col min="25" max="26" width="14.42578125" style="212" customWidth="1"/>
    <col min="27" max="27" width="15.28515625" style="212" customWidth="1"/>
    <col min="28" max="28" width="14" customWidth="1"/>
  </cols>
  <sheetData>
    <row r="1" spans="1:27" ht="32.25" customHeight="1" thickBot="1">
      <c r="A1" s="542" t="s">
        <v>258</v>
      </c>
      <c r="B1" s="543"/>
      <c r="C1" s="543"/>
      <c r="D1" s="543"/>
      <c r="E1" s="543"/>
      <c r="F1" s="543"/>
      <c r="G1" s="543"/>
      <c r="H1" s="543"/>
      <c r="I1" s="543"/>
      <c r="J1" s="543"/>
      <c r="K1" s="544"/>
      <c r="L1" s="544"/>
      <c r="M1" s="544"/>
      <c r="N1" s="544"/>
      <c r="O1" s="544"/>
      <c r="P1" s="544"/>
      <c r="Q1" s="544"/>
      <c r="R1" s="544"/>
      <c r="S1" s="544"/>
      <c r="T1" s="544"/>
      <c r="U1" s="544"/>
      <c r="V1" s="544"/>
      <c r="W1" s="544"/>
      <c r="X1" s="544"/>
      <c r="Y1" s="544"/>
      <c r="Z1" s="544"/>
      <c r="AA1" s="545"/>
    </row>
    <row r="2" spans="1:27" ht="16.5" thickBot="1">
      <c r="A2" s="2"/>
      <c r="B2" s="235"/>
      <c r="C2" s="318"/>
      <c r="D2" s="318"/>
      <c r="E2" s="318"/>
      <c r="F2" s="318"/>
      <c r="G2" s="318"/>
      <c r="H2" s="238"/>
      <c r="I2" s="238"/>
      <c r="J2" s="238"/>
      <c r="K2" s="288"/>
      <c r="L2" s="288"/>
      <c r="M2" s="1"/>
      <c r="N2" s="288"/>
      <c r="O2" s="288"/>
      <c r="P2" s="288"/>
      <c r="Q2" s="288"/>
      <c r="R2" s="288"/>
      <c r="S2" s="1"/>
      <c r="T2" s="1"/>
      <c r="U2" s="1"/>
      <c r="V2" s="1"/>
      <c r="W2" s="1"/>
      <c r="X2" s="288"/>
      <c r="AA2" s="1"/>
    </row>
    <row r="3" spans="1:27" ht="12.75" customHeight="1">
      <c r="A3" s="546"/>
      <c r="B3" s="547"/>
      <c r="C3" s="564" t="s">
        <v>285</v>
      </c>
      <c r="D3" s="565"/>
      <c r="E3" s="565"/>
      <c r="F3" s="565"/>
      <c r="G3" s="566"/>
      <c r="H3" s="552" t="s">
        <v>252</v>
      </c>
      <c r="I3" s="553"/>
      <c r="J3" s="553"/>
      <c r="K3" s="553"/>
      <c r="L3" s="554"/>
      <c r="M3" s="236"/>
      <c r="N3" s="573" t="s">
        <v>286</v>
      </c>
      <c r="O3" s="574"/>
      <c r="P3" s="574"/>
      <c r="Q3" s="574"/>
      <c r="R3" s="575"/>
      <c r="S3" s="555" t="s">
        <v>253</v>
      </c>
      <c r="T3" s="556"/>
      <c r="U3" s="556"/>
      <c r="V3" s="556"/>
      <c r="W3" s="557"/>
      <c r="X3" s="239"/>
      <c r="Y3" s="533" t="s">
        <v>291</v>
      </c>
      <c r="Z3" s="533" t="s">
        <v>292</v>
      </c>
      <c r="AA3" s="533" t="s">
        <v>293</v>
      </c>
    </row>
    <row r="4" spans="1:27">
      <c r="A4" s="548"/>
      <c r="B4" s="549"/>
      <c r="C4" s="567" t="s">
        <v>254</v>
      </c>
      <c r="D4" s="568"/>
      <c r="E4" s="568"/>
      <c r="F4" s="569" t="s">
        <v>257</v>
      </c>
      <c r="G4" s="571" t="s">
        <v>33</v>
      </c>
      <c r="H4" s="558" t="s">
        <v>254</v>
      </c>
      <c r="I4" s="559"/>
      <c r="J4" s="559"/>
      <c r="K4" s="560" t="s">
        <v>257</v>
      </c>
      <c r="L4" s="562" t="s">
        <v>33</v>
      </c>
      <c r="M4" s="1"/>
      <c r="N4" s="576" t="s">
        <v>254</v>
      </c>
      <c r="O4" s="577"/>
      <c r="P4" s="577"/>
      <c r="Q4" s="578" t="s">
        <v>257</v>
      </c>
      <c r="R4" s="580" t="s">
        <v>33</v>
      </c>
      <c r="S4" s="536" t="s">
        <v>254</v>
      </c>
      <c r="T4" s="537"/>
      <c r="U4" s="537"/>
      <c r="V4" s="538" t="s">
        <v>257</v>
      </c>
      <c r="W4" s="540" t="s">
        <v>33</v>
      </c>
      <c r="X4" s="315"/>
      <c r="Y4" s="534"/>
      <c r="Z4" s="534"/>
      <c r="AA4" s="534"/>
    </row>
    <row r="5" spans="1:27" ht="51" customHeight="1" thickBot="1">
      <c r="A5" s="550"/>
      <c r="B5" s="551"/>
      <c r="C5" s="289" t="s">
        <v>255</v>
      </c>
      <c r="D5" s="290" t="s">
        <v>256</v>
      </c>
      <c r="E5" s="290" t="s">
        <v>26</v>
      </c>
      <c r="F5" s="570"/>
      <c r="G5" s="572"/>
      <c r="H5" s="292" t="s">
        <v>255</v>
      </c>
      <c r="I5" s="291" t="s">
        <v>256</v>
      </c>
      <c r="J5" s="291" t="s">
        <v>26</v>
      </c>
      <c r="K5" s="561"/>
      <c r="L5" s="563"/>
      <c r="M5" s="1"/>
      <c r="N5" s="293" t="s">
        <v>255</v>
      </c>
      <c r="O5" s="294" t="s">
        <v>256</v>
      </c>
      <c r="P5" s="294" t="s">
        <v>26</v>
      </c>
      <c r="Q5" s="579"/>
      <c r="R5" s="581"/>
      <c r="S5" s="295" t="s">
        <v>255</v>
      </c>
      <c r="T5" s="296" t="s">
        <v>256</v>
      </c>
      <c r="U5" s="296" t="s">
        <v>26</v>
      </c>
      <c r="V5" s="539"/>
      <c r="W5" s="541"/>
      <c r="X5" s="240"/>
      <c r="Y5" s="535"/>
      <c r="Z5" s="535"/>
      <c r="AA5" s="535"/>
    </row>
    <row r="7" spans="1:27" ht="16.5">
      <c r="A7" s="227"/>
      <c r="B7" s="228" t="s">
        <v>229</v>
      </c>
      <c r="C7" s="319"/>
      <c r="D7" s="319"/>
      <c r="E7" s="319"/>
      <c r="F7" s="319"/>
      <c r="G7" s="319"/>
      <c r="H7" s="241"/>
      <c r="I7" s="242"/>
      <c r="J7" s="242"/>
      <c r="K7" s="242"/>
      <c r="L7" s="242"/>
      <c r="M7" s="242"/>
      <c r="N7" s="242"/>
      <c r="O7" s="242"/>
      <c r="P7" s="242"/>
      <c r="Q7" s="242"/>
      <c r="R7" s="242"/>
      <c r="S7" s="242"/>
      <c r="T7" s="242"/>
      <c r="U7" s="242"/>
      <c r="V7" s="242"/>
      <c r="W7" s="242"/>
      <c r="X7" s="303"/>
      <c r="Y7" s="326"/>
      <c r="Z7" s="326"/>
      <c r="AA7" s="243"/>
    </row>
    <row r="8" spans="1:27" ht="16.5">
      <c r="A8" s="227"/>
      <c r="B8" s="228"/>
      <c r="C8" s="319"/>
      <c r="D8" s="319"/>
      <c r="E8" s="319"/>
      <c r="F8" s="319"/>
      <c r="G8" s="319"/>
      <c r="H8" s="241"/>
      <c r="I8" s="242"/>
      <c r="J8" s="242"/>
      <c r="K8" s="242"/>
      <c r="L8" s="242"/>
      <c r="M8" s="242"/>
      <c r="N8" s="242"/>
      <c r="O8" s="242"/>
      <c r="P8" s="242"/>
      <c r="Q8" s="242"/>
      <c r="R8" s="242"/>
      <c r="S8" s="242"/>
      <c r="T8" s="242"/>
      <c r="U8" s="242"/>
      <c r="V8" s="242"/>
      <c r="W8" s="242"/>
      <c r="X8" s="303"/>
      <c r="Y8" s="326"/>
      <c r="Z8" s="326"/>
      <c r="AA8" s="243"/>
    </row>
    <row r="9" spans="1:27">
      <c r="A9" s="229" t="s">
        <v>136</v>
      </c>
      <c r="B9" s="230" t="s">
        <v>50</v>
      </c>
      <c r="C9" s="298">
        <v>1130600.254</v>
      </c>
      <c r="D9" s="298">
        <v>1993272.5109999999</v>
      </c>
      <c r="E9" s="298">
        <v>576371.80200000003</v>
      </c>
      <c r="F9" s="298">
        <v>1096054</v>
      </c>
      <c r="G9" s="298">
        <v>4796298.5669999998</v>
      </c>
      <c r="H9" s="241">
        <v>966499.54099999997</v>
      </c>
      <c r="I9" s="242">
        <v>2080815.004</v>
      </c>
      <c r="J9" s="242">
        <f>L9-(H9+I9+K9)</f>
        <v>765911.31599999964</v>
      </c>
      <c r="K9" s="242">
        <v>862336</v>
      </c>
      <c r="L9" s="242">
        <v>4675561.8609999996</v>
      </c>
      <c r="M9" s="304"/>
      <c r="N9" s="304">
        <v>1076890.0660000001</v>
      </c>
      <c r="O9" s="304">
        <v>1630822.2879999999</v>
      </c>
      <c r="P9" s="304">
        <v>-41715.418000000529</v>
      </c>
      <c r="Q9" s="304">
        <v>1666108</v>
      </c>
      <c r="R9" s="304">
        <v>4332104.9359999998</v>
      </c>
      <c r="S9" s="304">
        <v>652169</v>
      </c>
      <c r="T9" s="304">
        <v>1772904</v>
      </c>
      <c r="U9" s="304">
        <f>W9-(S9+T9+V9)</f>
        <v>130693</v>
      </c>
      <c r="V9" s="304">
        <v>823527</v>
      </c>
      <c r="W9" s="304">
        <v>3379293</v>
      </c>
      <c r="X9" s="306"/>
      <c r="Y9" s="324">
        <f>(G9-L9)/L9</f>
        <v>2.5822929861562632E-2</v>
      </c>
      <c r="Z9" s="323">
        <f>(G9-R9)/R9</f>
        <v>0.10715198220212274</v>
      </c>
      <c r="AA9" s="323">
        <f>(L9-W9)/L9</f>
        <v>0.27724344143802138</v>
      </c>
    </row>
    <row r="10" spans="1:27">
      <c r="A10" s="229"/>
      <c r="B10" s="230"/>
      <c r="C10" s="299"/>
      <c r="D10" s="299"/>
      <c r="E10" s="299"/>
      <c r="F10" s="299"/>
      <c r="G10" s="299"/>
      <c r="H10" s="241"/>
      <c r="I10" s="242"/>
      <c r="J10" s="242"/>
      <c r="K10" s="242"/>
      <c r="L10" s="242"/>
      <c r="M10" s="304"/>
      <c r="N10" s="304"/>
      <c r="O10" s="304"/>
      <c r="P10" s="304"/>
      <c r="Q10" s="304"/>
      <c r="R10" s="304"/>
      <c r="S10" s="304"/>
      <c r="T10" s="304"/>
      <c r="U10" s="304"/>
      <c r="V10" s="304"/>
      <c r="W10" s="304"/>
      <c r="X10" s="306"/>
      <c r="Y10" s="324"/>
      <c r="Z10" s="323"/>
      <c r="AA10" s="324"/>
    </row>
    <row r="11" spans="1:27" ht="16.5">
      <c r="A11" s="229"/>
      <c r="B11" s="231" t="s">
        <v>230</v>
      </c>
      <c r="C11" s="299"/>
      <c r="D11" s="299"/>
      <c r="E11" s="299"/>
      <c r="F11" s="299"/>
      <c r="G11" s="299"/>
      <c r="H11" s="241"/>
      <c r="I11" s="242"/>
      <c r="J11" s="242"/>
      <c r="K11" s="242"/>
      <c r="L11" s="242"/>
      <c r="M11" s="304"/>
      <c r="N11" s="304"/>
      <c r="O11" s="304"/>
      <c r="P11" s="304"/>
      <c r="Q11" s="304"/>
      <c r="R11" s="304"/>
      <c r="S11" s="304"/>
      <c r="T11" s="304"/>
      <c r="U11" s="304"/>
      <c r="V11" s="304"/>
      <c r="W11" s="304"/>
      <c r="X11" s="306"/>
      <c r="Y11" s="324"/>
      <c r="Z11" s="323"/>
      <c r="AA11" s="324"/>
    </row>
    <row r="12" spans="1:27">
      <c r="A12" s="229" t="s">
        <v>138</v>
      </c>
      <c r="B12" s="230" t="s">
        <v>51</v>
      </c>
      <c r="C12" s="298">
        <v>0</v>
      </c>
      <c r="D12" s="298">
        <v>0</v>
      </c>
      <c r="E12" s="298">
        <v>-2241.5509999999999</v>
      </c>
      <c r="F12" s="298">
        <v>3070</v>
      </c>
      <c r="G12" s="298">
        <v>828.44899999999996</v>
      </c>
      <c r="H12" s="241">
        <v>0.15</v>
      </c>
      <c r="I12" s="242">
        <v>0</v>
      </c>
      <c r="J12" s="242">
        <f t="shared" ref="J12:J18" si="0">L12-(H12+I12+K12)</f>
        <v>12781.855</v>
      </c>
      <c r="K12" s="242">
        <v>1735</v>
      </c>
      <c r="L12" s="242">
        <v>14517.004999999999</v>
      </c>
      <c r="M12" s="304"/>
      <c r="N12" s="304">
        <v>0</v>
      </c>
      <c r="O12" s="304">
        <v>0</v>
      </c>
      <c r="P12" s="304">
        <v>6356.7669999999998</v>
      </c>
      <c r="Q12" s="304">
        <v>1235</v>
      </c>
      <c r="R12" s="304">
        <v>7591.7669999999998</v>
      </c>
      <c r="S12" s="304">
        <v>0</v>
      </c>
      <c r="T12" s="304">
        <v>0</v>
      </c>
      <c r="U12" s="304">
        <f t="shared" ref="U12:U18" si="1">W12-(S12+T12+V12)</f>
        <v>649</v>
      </c>
      <c r="V12" s="304">
        <v>1235</v>
      </c>
      <c r="W12" s="304">
        <v>1884</v>
      </c>
      <c r="X12" s="306"/>
      <c r="Y12" s="324">
        <f t="shared" ref="Y12:Y73" si="2">(G12-L12)/L12</f>
        <v>-0.94293251259471211</v>
      </c>
      <c r="Z12" s="323">
        <f t="shared" ref="Z12:Z73" si="3">(G12-R12)/R12</f>
        <v>-0.89087533903503624</v>
      </c>
      <c r="AA12" s="324">
        <f t="shared" ref="AA12:AA18" si="4">(L12-W12)/L12</f>
        <v>0.87022116476504618</v>
      </c>
    </row>
    <row r="13" spans="1:27">
      <c r="A13" s="229" t="s">
        <v>138</v>
      </c>
      <c r="B13" s="230" t="s">
        <v>52</v>
      </c>
      <c r="C13" s="298">
        <v>903.851</v>
      </c>
      <c r="D13" s="298">
        <v>129.494</v>
      </c>
      <c r="E13" s="298">
        <v>-3060.1280000000002</v>
      </c>
      <c r="F13" s="298">
        <v>12085</v>
      </c>
      <c r="G13" s="298">
        <v>10058.217000000001</v>
      </c>
      <c r="H13" s="241">
        <v>-27.239000000000001</v>
      </c>
      <c r="I13" s="242">
        <v>106.07899999999999</v>
      </c>
      <c r="J13" s="242">
        <f t="shared" si="0"/>
        <v>12594.624</v>
      </c>
      <c r="K13" s="242">
        <v>750</v>
      </c>
      <c r="L13" s="242">
        <v>13423.464</v>
      </c>
      <c r="M13" s="304"/>
      <c r="N13" s="304">
        <v>1430.653</v>
      </c>
      <c r="O13" s="304">
        <v>75.221999999999994</v>
      </c>
      <c r="P13" s="304">
        <v>111.5590000000002</v>
      </c>
      <c r="Q13" s="304">
        <v>900</v>
      </c>
      <c r="R13" s="304">
        <v>2517.4340000000002</v>
      </c>
      <c r="S13" s="304">
        <v>44962</v>
      </c>
      <c r="T13" s="304">
        <v>6210</v>
      </c>
      <c r="U13" s="304">
        <f t="shared" si="1"/>
        <v>11546</v>
      </c>
      <c r="V13" s="304">
        <v>900</v>
      </c>
      <c r="W13" s="304">
        <v>63618</v>
      </c>
      <c r="X13" s="306"/>
      <c r="Y13" s="324">
        <f t="shared" si="2"/>
        <v>-0.25069885090763455</v>
      </c>
      <c r="Z13" s="323">
        <f t="shared" si="3"/>
        <v>2.9954243090384889</v>
      </c>
      <c r="AA13" s="324">
        <f>(L13-W13)/L13</f>
        <v>-3.7393131906935499</v>
      </c>
    </row>
    <row r="14" spans="1:27">
      <c r="A14" s="229" t="s">
        <v>138</v>
      </c>
      <c r="B14" s="230" t="s">
        <v>53</v>
      </c>
      <c r="C14" s="298">
        <v>0</v>
      </c>
      <c r="D14" s="298">
        <v>0</v>
      </c>
      <c r="E14" s="298">
        <v>4339.3850000000002</v>
      </c>
      <c r="F14" s="298">
        <v>3541</v>
      </c>
      <c r="G14" s="298">
        <v>7880.3850000000002</v>
      </c>
      <c r="H14" s="241">
        <v>0</v>
      </c>
      <c r="I14" s="242">
        <v>0</v>
      </c>
      <c r="J14" s="242">
        <f t="shared" si="0"/>
        <v>22297.103999999999</v>
      </c>
      <c r="K14" s="242">
        <v>1000</v>
      </c>
      <c r="L14" s="242">
        <v>23297.103999999999</v>
      </c>
      <c r="M14" s="304"/>
      <c r="N14" s="304">
        <v>0</v>
      </c>
      <c r="O14" s="304">
        <v>0</v>
      </c>
      <c r="P14" s="304">
        <v>10487.937</v>
      </c>
      <c r="Q14" s="304">
        <v>985</v>
      </c>
      <c r="R14" s="304">
        <v>11472.937</v>
      </c>
      <c r="S14" s="304">
        <v>0</v>
      </c>
      <c r="T14" s="304">
        <v>0</v>
      </c>
      <c r="U14" s="304">
        <f t="shared" si="1"/>
        <v>12994</v>
      </c>
      <c r="V14" s="304">
        <v>735</v>
      </c>
      <c r="W14" s="304">
        <v>13729</v>
      </c>
      <c r="X14" s="306"/>
      <c r="Y14" s="324">
        <f t="shared" si="2"/>
        <v>-0.66174400904078035</v>
      </c>
      <c r="Z14" s="323">
        <f t="shared" si="3"/>
        <v>-0.313132722684697</v>
      </c>
      <c r="AA14" s="324">
        <f t="shared" si="4"/>
        <v>0.41069928691566127</v>
      </c>
    </row>
    <row r="15" spans="1:27">
      <c r="A15" s="229" t="s">
        <v>138</v>
      </c>
      <c r="B15" s="230" t="s">
        <v>54</v>
      </c>
      <c r="C15" s="298">
        <v>1304.971</v>
      </c>
      <c r="D15" s="298">
        <v>3349.846</v>
      </c>
      <c r="E15" s="298">
        <v>-1387.9590000000001</v>
      </c>
      <c r="F15" s="298">
        <v>3063</v>
      </c>
      <c r="G15" s="298">
        <v>6329.8580000000002</v>
      </c>
      <c r="H15" s="241">
        <v>986.97799999999995</v>
      </c>
      <c r="I15" s="242">
        <v>3789.5079999999998</v>
      </c>
      <c r="J15" s="242">
        <f t="shared" si="0"/>
        <v>248.98300000000017</v>
      </c>
      <c r="K15" s="242">
        <v>1400</v>
      </c>
      <c r="L15" s="242">
        <v>6425.4690000000001</v>
      </c>
      <c r="M15" s="304"/>
      <c r="N15" s="304">
        <v>4164.1189999999997</v>
      </c>
      <c r="O15" s="304">
        <v>2389.4920000000002</v>
      </c>
      <c r="P15" s="304">
        <v>12342.330999999998</v>
      </c>
      <c r="Q15" s="304">
        <v>900</v>
      </c>
      <c r="R15" s="304">
        <v>19795.941999999999</v>
      </c>
      <c r="S15" s="304">
        <v>23</v>
      </c>
      <c r="T15" s="304">
        <v>2950</v>
      </c>
      <c r="U15" s="304">
        <f t="shared" si="1"/>
        <v>6718</v>
      </c>
      <c r="V15" s="304">
        <v>400</v>
      </c>
      <c r="W15" s="304">
        <v>10091</v>
      </c>
      <c r="X15" s="306"/>
      <c r="Y15" s="324">
        <f t="shared" si="2"/>
        <v>-1.4880003311820487E-2</v>
      </c>
      <c r="Z15" s="323">
        <f t="shared" si="3"/>
        <v>-0.68024466832646813</v>
      </c>
      <c r="AA15" s="324">
        <f t="shared" si="4"/>
        <v>-0.57046901945990247</v>
      </c>
    </row>
    <row r="16" spans="1:27">
      <c r="A16" s="229" t="s">
        <v>138</v>
      </c>
      <c r="B16" s="230" t="s">
        <v>231</v>
      </c>
      <c r="C16" s="298">
        <v>20.27</v>
      </c>
      <c r="D16" s="298">
        <v>0</v>
      </c>
      <c r="E16" s="298">
        <v>-1690.2190000000001</v>
      </c>
      <c r="F16" s="298">
        <v>1735</v>
      </c>
      <c r="G16" s="298">
        <v>65.051000000000002</v>
      </c>
      <c r="H16" s="241">
        <v>12.462</v>
      </c>
      <c r="I16" s="242">
        <v>0</v>
      </c>
      <c r="J16" s="242">
        <f t="shared" si="0"/>
        <v>6629.5519999999997</v>
      </c>
      <c r="K16" s="242">
        <v>1000</v>
      </c>
      <c r="L16" s="242">
        <v>7642.0140000000001</v>
      </c>
      <c r="M16" s="304"/>
      <c r="N16" s="304">
        <v>0.85399999999999998</v>
      </c>
      <c r="O16" s="304">
        <v>1</v>
      </c>
      <c r="P16" s="304">
        <v>4546.5109999999995</v>
      </c>
      <c r="Q16" s="304">
        <v>985</v>
      </c>
      <c r="R16" s="304">
        <v>5533.3649999999998</v>
      </c>
      <c r="S16" s="304">
        <v>0</v>
      </c>
      <c r="T16" s="304">
        <v>51</v>
      </c>
      <c r="U16" s="304">
        <f t="shared" si="1"/>
        <v>4384</v>
      </c>
      <c r="V16" s="304">
        <v>985</v>
      </c>
      <c r="W16" s="304">
        <v>5420</v>
      </c>
      <c r="X16" s="306"/>
      <c r="Y16" s="324">
        <f t="shared" si="2"/>
        <v>-0.99148771514943568</v>
      </c>
      <c r="Z16" s="323">
        <f t="shared" si="3"/>
        <v>-0.98824386245982321</v>
      </c>
      <c r="AA16" s="324">
        <f t="shared" si="4"/>
        <v>0.29076288004706613</v>
      </c>
    </row>
    <row r="17" spans="1:27">
      <c r="A17" s="229" t="s">
        <v>138</v>
      </c>
      <c r="B17" s="230" t="s">
        <v>146</v>
      </c>
      <c r="C17" s="298">
        <v>0</v>
      </c>
      <c r="D17" s="298">
        <v>0</v>
      </c>
      <c r="E17" s="298">
        <v>-1479</v>
      </c>
      <c r="F17" s="298">
        <v>1479</v>
      </c>
      <c r="G17" s="298">
        <v>0</v>
      </c>
      <c r="H17" s="241">
        <v>83601.251000000004</v>
      </c>
      <c r="I17" s="242">
        <v>23532.103999999999</v>
      </c>
      <c r="J17" s="242">
        <f t="shared" si="0"/>
        <v>31569.122000000003</v>
      </c>
      <c r="K17" s="242">
        <v>750</v>
      </c>
      <c r="L17" s="242">
        <v>139452.47700000001</v>
      </c>
      <c r="M17" s="304"/>
      <c r="N17" s="304">
        <v>60527.207000000002</v>
      </c>
      <c r="O17" s="304">
        <v>16395.666000000001</v>
      </c>
      <c r="P17" s="304">
        <v>49606.490999999995</v>
      </c>
      <c r="Q17" s="304">
        <v>900</v>
      </c>
      <c r="R17" s="304">
        <v>127429.364</v>
      </c>
      <c r="S17" s="304">
        <v>75896</v>
      </c>
      <c r="T17" s="304">
        <v>17607</v>
      </c>
      <c r="U17" s="304">
        <f t="shared" si="1"/>
        <v>22847</v>
      </c>
      <c r="V17" s="304">
        <v>400</v>
      </c>
      <c r="W17" s="304">
        <v>116750</v>
      </c>
      <c r="X17" s="306"/>
      <c r="Y17" s="324"/>
      <c r="Z17" s="323">
        <f t="shared" si="3"/>
        <v>-1</v>
      </c>
      <c r="AA17" s="324">
        <f t="shared" si="4"/>
        <v>0.16279723019907355</v>
      </c>
    </row>
    <row r="18" spans="1:27">
      <c r="A18" s="229" t="s">
        <v>147</v>
      </c>
      <c r="B18" s="230" t="s">
        <v>232</v>
      </c>
      <c r="C18" s="298">
        <v>0</v>
      </c>
      <c r="D18" s="298">
        <v>75489.66</v>
      </c>
      <c r="E18" s="298">
        <v>96482.664000000004</v>
      </c>
      <c r="F18" s="298">
        <v>11001</v>
      </c>
      <c r="G18" s="298">
        <v>182973.32399999999</v>
      </c>
      <c r="H18" s="241">
        <v>0</v>
      </c>
      <c r="I18" s="242">
        <v>72464.471000000005</v>
      </c>
      <c r="J18" s="242">
        <f t="shared" si="0"/>
        <v>125073.74499999998</v>
      </c>
      <c r="K18" s="242">
        <v>2095</v>
      </c>
      <c r="L18" s="242">
        <v>199633.21599999999</v>
      </c>
      <c r="M18" s="304"/>
      <c r="N18" s="304">
        <v>0</v>
      </c>
      <c r="O18" s="304">
        <v>51582.142999999996</v>
      </c>
      <c r="P18" s="304">
        <v>148863.79499999998</v>
      </c>
      <c r="Q18" s="304">
        <v>12776</v>
      </c>
      <c r="R18" s="304">
        <v>213221.93799999999</v>
      </c>
      <c r="S18" s="304">
        <v>0</v>
      </c>
      <c r="T18" s="304">
        <v>53581</v>
      </c>
      <c r="U18" s="304">
        <f t="shared" si="1"/>
        <v>53711</v>
      </c>
      <c r="V18" s="304">
        <v>1305</v>
      </c>
      <c r="W18" s="304">
        <v>108597</v>
      </c>
      <c r="X18" s="306"/>
      <c r="Y18" s="324">
        <f t="shared" si="2"/>
        <v>-8.3452505218370041E-2</v>
      </c>
      <c r="Z18" s="323">
        <f t="shared" si="3"/>
        <v>-0.14186445486674079</v>
      </c>
      <c r="AA18" s="324">
        <f t="shared" si="4"/>
        <v>0.45601737939241532</v>
      </c>
    </row>
    <row r="19" spans="1:27">
      <c r="A19" s="229"/>
      <c r="B19" s="232"/>
      <c r="C19" s="298"/>
      <c r="D19" s="298"/>
      <c r="E19" s="298"/>
      <c r="F19" s="298"/>
      <c r="G19" s="298"/>
      <c r="H19" s="241"/>
      <c r="I19" s="242"/>
      <c r="J19" s="242"/>
      <c r="K19" s="242"/>
      <c r="L19" s="242"/>
      <c r="M19" s="304"/>
      <c r="N19" s="304"/>
      <c r="O19" s="304"/>
      <c r="P19" s="304"/>
      <c r="Q19" s="304"/>
      <c r="R19" s="304"/>
      <c r="S19" s="304"/>
      <c r="T19" s="304"/>
      <c r="U19" s="304"/>
      <c r="V19" s="304"/>
      <c r="W19" s="304"/>
      <c r="X19" s="306"/>
      <c r="Y19" s="324"/>
      <c r="Z19" s="323"/>
      <c r="AA19" s="324"/>
    </row>
    <row r="20" spans="1:27" ht="16.5">
      <c r="A20" s="229"/>
      <c r="B20" s="231" t="s">
        <v>233</v>
      </c>
      <c r="C20" s="298"/>
      <c r="D20" s="298"/>
      <c r="E20" s="298"/>
      <c r="F20" s="298"/>
      <c r="G20" s="298"/>
      <c r="H20" s="241"/>
      <c r="I20" s="242"/>
      <c r="J20" s="242"/>
      <c r="K20" s="242"/>
      <c r="L20" s="242"/>
      <c r="M20" s="304"/>
      <c r="N20" s="304"/>
      <c r="O20" s="304"/>
      <c r="P20" s="304"/>
      <c r="Q20" s="304"/>
      <c r="R20" s="304"/>
      <c r="S20" s="304"/>
      <c r="T20" s="304"/>
      <c r="U20" s="304"/>
      <c r="V20" s="304"/>
      <c r="W20" s="304"/>
      <c r="X20" s="306"/>
      <c r="Y20" s="324"/>
      <c r="Z20" s="323"/>
      <c r="AA20" s="324"/>
    </row>
    <row r="21" spans="1:27">
      <c r="A21" s="229" t="s">
        <v>138</v>
      </c>
      <c r="B21" s="230" t="s">
        <v>150</v>
      </c>
      <c r="C21" s="298">
        <v>7152.0889999999999</v>
      </c>
      <c r="D21" s="298">
        <v>348.892</v>
      </c>
      <c r="E21" s="298">
        <v>11394.556</v>
      </c>
      <c r="F21" s="298">
        <v>2103</v>
      </c>
      <c r="G21" s="298">
        <v>20998.537</v>
      </c>
      <c r="H21" s="241">
        <v>7076.7030000000004</v>
      </c>
      <c r="I21" s="242">
        <v>361.23500000000001</v>
      </c>
      <c r="J21" s="242">
        <f t="shared" ref="J21:J28" si="5">L21-(H21+I21+K21)</f>
        <v>13547.993</v>
      </c>
      <c r="K21" s="242">
        <v>1500</v>
      </c>
      <c r="L21" s="242">
        <v>22485.931</v>
      </c>
      <c r="M21" s="304"/>
      <c r="N21" s="304">
        <v>6708.9989999999998</v>
      </c>
      <c r="O21" s="304">
        <v>337.11200000000002</v>
      </c>
      <c r="P21" s="304">
        <v>10015.317999999999</v>
      </c>
      <c r="Q21" s="304">
        <v>2735</v>
      </c>
      <c r="R21" s="304">
        <v>19796.429</v>
      </c>
      <c r="S21" s="304">
        <v>6542</v>
      </c>
      <c r="T21" s="304">
        <v>341</v>
      </c>
      <c r="U21" s="304">
        <f t="shared" ref="U21:U28" si="6">W21-(S21+T21+V21)</f>
        <v>9753</v>
      </c>
      <c r="V21" s="304">
        <v>1235</v>
      </c>
      <c r="W21" s="304">
        <v>17871</v>
      </c>
      <c r="X21" s="306"/>
      <c r="Y21" s="324">
        <f t="shared" si="2"/>
        <v>-6.6147761460265991E-2</v>
      </c>
      <c r="Z21" s="323">
        <f t="shared" si="3"/>
        <v>6.0723476946271483E-2</v>
      </c>
      <c r="AA21" s="324">
        <f>(L21-W21)/L21</f>
        <v>0.20523637647024712</v>
      </c>
    </row>
    <row r="22" spans="1:27">
      <c r="A22" s="229" t="s">
        <v>138</v>
      </c>
      <c r="B22" s="230" t="s">
        <v>59</v>
      </c>
      <c r="C22" s="298">
        <v>3476.9830000000002</v>
      </c>
      <c r="D22" s="298">
        <v>9452.2939999999999</v>
      </c>
      <c r="E22" s="298">
        <v>-9256.6389999999992</v>
      </c>
      <c r="F22" s="298">
        <v>22106</v>
      </c>
      <c r="G22" s="298">
        <v>25778.637999999999</v>
      </c>
      <c r="H22" s="241">
        <v>75886.967000000004</v>
      </c>
      <c r="I22" s="242">
        <v>11200.699000000001</v>
      </c>
      <c r="J22" s="242">
        <f t="shared" si="5"/>
        <v>3589.875</v>
      </c>
      <c r="K22" s="242">
        <v>7778</v>
      </c>
      <c r="L22" s="242">
        <v>98455.540999999997</v>
      </c>
      <c r="M22" s="304"/>
      <c r="N22" s="304">
        <v>35776.25</v>
      </c>
      <c r="O22" s="304">
        <v>13517.446</v>
      </c>
      <c r="P22" s="304">
        <v>7092.7610000000059</v>
      </c>
      <c r="Q22" s="304">
        <v>5052</v>
      </c>
      <c r="R22" s="304">
        <v>61438.457000000002</v>
      </c>
      <c r="S22" s="304">
        <v>71929</v>
      </c>
      <c r="T22" s="304">
        <v>15682</v>
      </c>
      <c r="U22" s="304">
        <f t="shared" si="6"/>
        <v>7233</v>
      </c>
      <c r="V22" s="304">
        <v>2052</v>
      </c>
      <c r="W22" s="304">
        <v>96896</v>
      </c>
      <c r="X22" s="306"/>
      <c r="Y22" s="324">
        <f t="shared" si="2"/>
        <v>-0.73816975928251705</v>
      </c>
      <c r="Z22" s="323">
        <f t="shared" si="3"/>
        <v>-0.58041527637974377</v>
      </c>
      <c r="AA22" s="324">
        <f>(L22-W22)/L22</f>
        <v>1.5840053126110976E-2</v>
      </c>
    </row>
    <row r="23" spans="1:27">
      <c r="A23" s="229" t="s">
        <v>138</v>
      </c>
      <c r="B23" s="230" t="s">
        <v>60</v>
      </c>
      <c r="C23" s="298">
        <v>1477.377</v>
      </c>
      <c r="D23" s="298">
        <v>1930.759</v>
      </c>
      <c r="E23" s="298">
        <v>-549.46799999999996</v>
      </c>
      <c r="F23" s="298">
        <v>2235</v>
      </c>
      <c r="G23" s="298">
        <v>5093.6679999999997</v>
      </c>
      <c r="H23" s="241">
        <v>1012.202</v>
      </c>
      <c r="I23" s="242">
        <v>5317.6850000000004</v>
      </c>
      <c r="J23" s="242">
        <f t="shared" si="5"/>
        <v>7196.1189999999988</v>
      </c>
      <c r="K23" s="242">
        <v>1500</v>
      </c>
      <c r="L23" s="242">
        <v>15026.005999999999</v>
      </c>
      <c r="M23" s="304"/>
      <c r="N23" s="304">
        <v>3027.8180000000002</v>
      </c>
      <c r="O23" s="304">
        <v>5719.1769999999997</v>
      </c>
      <c r="P23" s="304">
        <v>2812.6520000000019</v>
      </c>
      <c r="Q23" s="304">
        <v>985</v>
      </c>
      <c r="R23" s="304">
        <v>12544.647000000001</v>
      </c>
      <c r="S23" s="304">
        <v>2940</v>
      </c>
      <c r="T23" s="304">
        <v>4319</v>
      </c>
      <c r="U23" s="304">
        <f t="shared" si="6"/>
        <v>1742</v>
      </c>
      <c r="V23" s="304">
        <v>735</v>
      </c>
      <c r="W23" s="304">
        <v>9736</v>
      </c>
      <c r="X23" s="306"/>
      <c r="Y23" s="324">
        <f t="shared" si="2"/>
        <v>-0.66100985185284766</v>
      </c>
      <c r="Z23" s="323">
        <f t="shared" si="3"/>
        <v>-0.59395684868613685</v>
      </c>
      <c r="AA23" s="324">
        <f>(L23-W23)/L23</f>
        <v>0.35205669424063851</v>
      </c>
    </row>
    <row r="24" spans="1:27">
      <c r="A24" s="229" t="s">
        <v>138</v>
      </c>
      <c r="B24" s="230" t="s">
        <v>61</v>
      </c>
      <c r="C24" s="298">
        <v>59.6</v>
      </c>
      <c r="D24" s="298">
        <v>0</v>
      </c>
      <c r="E24" s="298">
        <v>1506.325</v>
      </c>
      <c r="F24" s="298">
        <v>1799</v>
      </c>
      <c r="G24" s="298">
        <v>3364.9250000000002</v>
      </c>
      <c r="H24" s="241">
        <v>0</v>
      </c>
      <c r="I24" s="242">
        <v>0</v>
      </c>
      <c r="J24" s="242">
        <f t="shared" si="5"/>
        <v>-1735</v>
      </c>
      <c r="K24" s="242">
        <v>1735</v>
      </c>
      <c r="L24" s="242">
        <v>0</v>
      </c>
      <c r="M24" s="304"/>
      <c r="N24" s="304">
        <v>26.600999999999999</v>
      </c>
      <c r="O24" s="304">
        <v>14.842000000000001</v>
      </c>
      <c r="P24" s="304">
        <v>6500.2439999999997</v>
      </c>
      <c r="Q24" s="304">
        <v>1235</v>
      </c>
      <c r="R24" s="304">
        <v>7776.6869999999999</v>
      </c>
      <c r="S24" s="304">
        <v>3</v>
      </c>
      <c r="T24" s="304">
        <v>27</v>
      </c>
      <c r="U24" s="304">
        <f t="shared" si="6"/>
        <v>3427</v>
      </c>
      <c r="V24" s="304">
        <v>1235</v>
      </c>
      <c r="W24" s="304">
        <v>4692</v>
      </c>
      <c r="X24" s="306"/>
      <c r="Y24" s="324"/>
      <c r="Z24" s="323">
        <f t="shared" si="3"/>
        <v>-0.56730610348597033</v>
      </c>
      <c r="AA24" s="324"/>
    </row>
    <row r="25" spans="1:27">
      <c r="A25" s="229" t="s">
        <v>138</v>
      </c>
      <c r="B25" s="230" t="s">
        <v>62</v>
      </c>
      <c r="C25" s="298">
        <v>108995.664</v>
      </c>
      <c r="D25" s="298">
        <v>279247.81199999998</v>
      </c>
      <c r="E25" s="298">
        <v>85286.225000000006</v>
      </c>
      <c r="F25" s="298">
        <v>14272</v>
      </c>
      <c r="G25" s="298">
        <v>487801.701</v>
      </c>
      <c r="H25" s="241">
        <v>112231.34</v>
      </c>
      <c r="I25" s="242">
        <v>301208.72200000001</v>
      </c>
      <c r="J25" s="242">
        <f t="shared" si="5"/>
        <v>117282.59100000001</v>
      </c>
      <c r="K25" s="242">
        <v>1150</v>
      </c>
      <c r="L25" s="242">
        <v>531872.65300000005</v>
      </c>
      <c r="M25" s="304"/>
      <c r="N25" s="304">
        <v>96886.581999999995</v>
      </c>
      <c r="O25" s="304">
        <v>231288.633</v>
      </c>
      <c r="P25" s="304">
        <v>235460.24600000004</v>
      </c>
      <c r="Q25" s="304">
        <v>3530</v>
      </c>
      <c r="R25" s="304">
        <v>567165.46100000001</v>
      </c>
      <c r="S25" s="304">
        <v>98596</v>
      </c>
      <c r="T25" s="304">
        <v>247755</v>
      </c>
      <c r="U25" s="304">
        <f t="shared" si="6"/>
        <v>68831</v>
      </c>
      <c r="V25" s="304">
        <v>2936</v>
      </c>
      <c r="W25" s="304">
        <v>418118</v>
      </c>
      <c r="X25" s="306"/>
      <c r="Y25" s="324">
        <f t="shared" si="2"/>
        <v>-8.2859969865756652E-2</v>
      </c>
      <c r="Z25" s="323">
        <f t="shared" si="3"/>
        <v>-0.13993052373123971</v>
      </c>
      <c r="AA25" s="324">
        <f>(L25-W25)/L25</f>
        <v>0.21387573201662624</v>
      </c>
    </row>
    <row r="26" spans="1:27">
      <c r="A26" s="229" t="s">
        <v>138</v>
      </c>
      <c r="B26" s="230" t="s">
        <v>63</v>
      </c>
      <c r="C26" s="298">
        <v>868.93499999999995</v>
      </c>
      <c r="D26" s="298">
        <v>0</v>
      </c>
      <c r="E26" s="298">
        <v>-219.881</v>
      </c>
      <c r="F26" s="298">
        <v>2505</v>
      </c>
      <c r="G26" s="298">
        <v>3154.0540000000001</v>
      </c>
      <c r="H26" s="241">
        <v>836.16099999999994</v>
      </c>
      <c r="I26" s="242">
        <v>0</v>
      </c>
      <c r="J26" s="242">
        <f t="shared" si="5"/>
        <v>7195.8220000000001</v>
      </c>
      <c r="K26" s="242">
        <v>1500</v>
      </c>
      <c r="L26" s="242">
        <v>9531.9830000000002</v>
      </c>
      <c r="M26" s="304"/>
      <c r="N26" s="304">
        <v>3634.0140000000001</v>
      </c>
      <c r="O26" s="304">
        <v>0</v>
      </c>
      <c r="P26" s="304">
        <v>27000.509000000002</v>
      </c>
      <c r="Q26" s="304">
        <v>2735</v>
      </c>
      <c r="R26" s="304">
        <v>33369.523000000001</v>
      </c>
      <c r="S26" s="304">
        <v>1158</v>
      </c>
      <c r="T26" s="304">
        <v>1670</v>
      </c>
      <c r="U26" s="304">
        <f t="shared" si="6"/>
        <v>3551</v>
      </c>
      <c r="V26" s="304">
        <v>735</v>
      </c>
      <c r="W26" s="304">
        <v>7114</v>
      </c>
      <c r="X26" s="306"/>
      <c r="Y26" s="324">
        <f t="shared" si="2"/>
        <v>-0.66910830621498174</v>
      </c>
      <c r="Z26" s="323">
        <f t="shared" si="3"/>
        <v>-0.9054809983349178</v>
      </c>
      <c r="AA26" s="324">
        <f>(L26-W26)/L26</f>
        <v>0.25367051116226291</v>
      </c>
    </row>
    <row r="27" spans="1:27">
      <c r="A27" s="229" t="s">
        <v>138</v>
      </c>
      <c r="B27" s="230" t="s">
        <v>64</v>
      </c>
      <c r="C27" s="298">
        <v>1050.0989999999999</v>
      </c>
      <c r="D27" s="298">
        <v>310.13400000000001</v>
      </c>
      <c r="E27" s="298">
        <v>3037.1089999999999</v>
      </c>
      <c r="F27" s="298">
        <v>31450</v>
      </c>
      <c r="G27" s="298">
        <v>35847.341999999997</v>
      </c>
      <c r="H27" s="241">
        <v>1388.808</v>
      </c>
      <c r="I27" s="242">
        <v>257.88499999999999</v>
      </c>
      <c r="J27" s="242">
        <f t="shared" si="5"/>
        <v>8258.2150000000001</v>
      </c>
      <c r="K27" s="242">
        <v>1735</v>
      </c>
      <c r="L27" s="242">
        <v>11639.907999999999</v>
      </c>
      <c r="M27" s="304"/>
      <c r="N27" s="304">
        <v>964.56299999999999</v>
      </c>
      <c r="O27" s="304">
        <v>548.46400000000006</v>
      </c>
      <c r="P27" s="304">
        <v>7946.0399999999991</v>
      </c>
      <c r="Q27" s="304">
        <v>985</v>
      </c>
      <c r="R27" s="304">
        <v>10444.066999999999</v>
      </c>
      <c r="S27" s="304">
        <v>309</v>
      </c>
      <c r="T27" s="304">
        <v>547</v>
      </c>
      <c r="U27" s="304">
        <f t="shared" si="6"/>
        <v>5615</v>
      </c>
      <c r="V27" s="304">
        <v>735</v>
      </c>
      <c r="W27" s="304">
        <v>7206</v>
      </c>
      <c r="X27" s="306"/>
      <c r="Y27" s="324">
        <f t="shared" si="2"/>
        <v>2.0796928979163751</v>
      </c>
      <c r="Z27" s="323">
        <f t="shared" si="3"/>
        <v>2.4323163572198454</v>
      </c>
      <c r="AA27" s="324">
        <f>(L27-W27)/L27</f>
        <v>0.38092294200263438</v>
      </c>
    </row>
    <row r="28" spans="1:27">
      <c r="A28" s="229" t="s">
        <v>147</v>
      </c>
      <c r="B28" s="230" t="s">
        <v>234</v>
      </c>
      <c r="C28" s="298">
        <v>0</v>
      </c>
      <c r="D28" s="298">
        <v>5302.9679999999998</v>
      </c>
      <c r="E28" s="298">
        <v>57338.307999999997</v>
      </c>
      <c r="F28" s="298">
        <v>1485</v>
      </c>
      <c r="G28" s="298">
        <v>64126.275999999998</v>
      </c>
      <c r="H28" s="241">
        <v>0</v>
      </c>
      <c r="I28" s="242">
        <v>2853.3470000000002</v>
      </c>
      <c r="J28" s="242">
        <f t="shared" si="5"/>
        <v>231758.47199999998</v>
      </c>
      <c r="K28" s="242">
        <v>1485</v>
      </c>
      <c r="L28" s="242">
        <v>236096.81899999999</v>
      </c>
      <c r="M28" s="304"/>
      <c r="N28" s="304">
        <v>0</v>
      </c>
      <c r="O28" s="304">
        <v>0</v>
      </c>
      <c r="P28" s="304">
        <v>80778.899999999994</v>
      </c>
      <c r="Q28" s="304">
        <v>4277</v>
      </c>
      <c r="R28" s="304">
        <v>85055.9</v>
      </c>
      <c r="S28" s="304">
        <v>0</v>
      </c>
      <c r="T28" s="304">
        <v>0</v>
      </c>
      <c r="U28" s="304">
        <f t="shared" si="6"/>
        <v>-1235</v>
      </c>
      <c r="V28" s="304">
        <v>1235</v>
      </c>
      <c r="W28" s="304">
        <v>0</v>
      </c>
      <c r="X28" s="306"/>
      <c r="Y28" s="324">
        <f t="shared" si="2"/>
        <v>-0.72838991956092392</v>
      </c>
      <c r="Z28" s="323">
        <f t="shared" si="3"/>
        <v>-0.24606904400517773</v>
      </c>
      <c r="AA28" s="324"/>
    </row>
    <row r="29" spans="1:27">
      <c r="A29" s="229"/>
      <c r="B29" s="230"/>
      <c r="C29" s="298"/>
      <c r="D29" s="298"/>
      <c r="E29" s="298"/>
      <c r="F29" s="298"/>
      <c r="G29" s="298"/>
      <c r="H29" s="241"/>
      <c r="I29" s="242"/>
      <c r="J29" s="242"/>
      <c r="K29" s="242"/>
      <c r="L29" s="242"/>
      <c r="M29" s="304"/>
      <c r="N29" s="304"/>
      <c r="O29" s="304"/>
      <c r="P29" s="304"/>
      <c r="Q29" s="304"/>
      <c r="R29" s="304"/>
      <c r="S29" s="304"/>
      <c r="T29" s="304"/>
      <c r="U29" s="304"/>
      <c r="V29" s="304"/>
      <c r="W29" s="304"/>
      <c r="X29" s="306"/>
      <c r="Y29" s="324"/>
      <c r="Z29" s="323"/>
      <c r="AA29" s="324"/>
    </row>
    <row r="30" spans="1:27" ht="16.5">
      <c r="A30" s="229"/>
      <c r="B30" s="231" t="s">
        <v>235</v>
      </c>
      <c r="C30" s="298"/>
      <c r="D30" s="298"/>
      <c r="E30" s="298"/>
      <c r="F30" s="298"/>
      <c r="G30" s="298"/>
      <c r="H30" s="241"/>
      <c r="I30" s="242"/>
      <c r="J30" s="242"/>
      <c r="K30" s="242"/>
      <c r="L30" s="242"/>
      <c r="M30" s="304"/>
      <c r="N30" s="304"/>
      <c r="O30" s="304"/>
      <c r="P30" s="304"/>
      <c r="Q30" s="304"/>
      <c r="R30" s="304"/>
      <c r="S30" s="304"/>
      <c r="T30" s="304"/>
      <c r="U30" s="304"/>
      <c r="V30" s="304"/>
      <c r="W30" s="304"/>
      <c r="X30" s="306"/>
      <c r="Y30" s="324"/>
      <c r="Z30" s="323"/>
      <c r="AA30" s="324"/>
    </row>
    <row r="31" spans="1:27">
      <c r="A31" s="229" t="s">
        <v>138</v>
      </c>
      <c r="B31" s="230" t="s">
        <v>159</v>
      </c>
      <c r="C31" s="298">
        <v>2149.2429999999999</v>
      </c>
      <c r="D31" s="298">
        <v>30763.35</v>
      </c>
      <c r="E31" s="298">
        <v>22601.028999999999</v>
      </c>
      <c r="F31" s="298">
        <v>6128</v>
      </c>
      <c r="G31" s="298">
        <v>61641.622000000003</v>
      </c>
      <c r="H31" s="241">
        <v>92574.725999999995</v>
      </c>
      <c r="I31" s="242">
        <v>40883.586000000003</v>
      </c>
      <c r="J31" s="242">
        <f t="shared" ref="J31:J36" si="7">L31-(H31+I31+K31)</f>
        <v>30169.544999999984</v>
      </c>
      <c r="K31" s="242">
        <v>1485</v>
      </c>
      <c r="L31" s="242">
        <v>165112.85699999999</v>
      </c>
      <c r="M31" s="304"/>
      <c r="N31" s="304">
        <v>1849.6010000000001</v>
      </c>
      <c r="O31" s="304">
        <v>26794.022000000001</v>
      </c>
      <c r="P31" s="304">
        <v>38490.833000000006</v>
      </c>
      <c r="Q31" s="304">
        <v>3156</v>
      </c>
      <c r="R31" s="304">
        <v>70290.456000000006</v>
      </c>
      <c r="S31" s="304">
        <v>157947</v>
      </c>
      <c r="T31" s="304">
        <v>51482</v>
      </c>
      <c r="U31" s="304">
        <f t="shared" ref="U31:U36" si="8">W31-(S31+T31+V31)</f>
        <v>30045</v>
      </c>
      <c r="V31" s="304">
        <v>1500</v>
      </c>
      <c r="W31" s="304">
        <v>240974</v>
      </c>
      <c r="X31" s="306"/>
      <c r="Y31" s="324">
        <f t="shared" si="2"/>
        <v>-0.62666976321535028</v>
      </c>
      <c r="Z31" s="323">
        <f t="shared" si="3"/>
        <v>-0.12304421527724904</v>
      </c>
      <c r="AA31" s="324">
        <f t="shared" ref="AA31:AA36" si="9">(L31-W31)/L31</f>
        <v>-0.4594502474147123</v>
      </c>
    </row>
    <row r="32" spans="1:27">
      <c r="A32" s="229" t="s">
        <v>138</v>
      </c>
      <c r="B32" s="230" t="s">
        <v>67</v>
      </c>
      <c r="C32" s="298">
        <v>0</v>
      </c>
      <c r="D32" s="298">
        <v>11.725</v>
      </c>
      <c r="E32" s="298">
        <v>16390.965</v>
      </c>
      <c r="F32" s="298">
        <v>3278</v>
      </c>
      <c r="G32" s="298">
        <v>19680.689999999999</v>
      </c>
      <c r="H32" s="241">
        <v>0</v>
      </c>
      <c r="I32" s="242">
        <v>29.065000000000001</v>
      </c>
      <c r="J32" s="242">
        <f t="shared" si="7"/>
        <v>19459.251</v>
      </c>
      <c r="K32" s="242">
        <v>1000</v>
      </c>
      <c r="L32" s="242">
        <v>20488.315999999999</v>
      </c>
      <c r="M32" s="304"/>
      <c r="N32" s="304">
        <v>0</v>
      </c>
      <c r="O32" s="304">
        <v>16.672999999999998</v>
      </c>
      <c r="P32" s="304">
        <v>21011.521000000001</v>
      </c>
      <c r="Q32" s="304">
        <v>985</v>
      </c>
      <c r="R32" s="304">
        <v>22013.194</v>
      </c>
      <c r="S32" s="304">
        <v>0</v>
      </c>
      <c r="T32" s="304">
        <v>11</v>
      </c>
      <c r="U32" s="304">
        <f t="shared" si="8"/>
        <v>16028</v>
      </c>
      <c r="V32" s="304">
        <v>735</v>
      </c>
      <c r="W32" s="304">
        <v>16774</v>
      </c>
      <c r="X32" s="306"/>
      <c r="Y32" s="324">
        <f t="shared" si="2"/>
        <v>-3.9418857069561025E-2</v>
      </c>
      <c r="Z32" s="323">
        <f t="shared" si="3"/>
        <v>-0.10595936237149416</v>
      </c>
      <c r="AA32" s="324">
        <f t="shared" si="9"/>
        <v>0.18128947249739799</v>
      </c>
    </row>
    <row r="33" spans="1:27">
      <c r="A33" s="229" t="s">
        <v>138</v>
      </c>
      <c r="B33" s="230" t="s">
        <v>68</v>
      </c>
      <c r="C33" s="298">
        <v>8964.74</v>
      </c>
      <c r="D33" s="298">
        <v>24517.829000000002</v>
      </c>
      <c r="E33" s="298">
        <v>13885.528</v>
      </c>
      <c r="F33" s="298">
        <v>2526</v>
      </c>
      <c r="G33" s="298">
        <v>49894.097000000002</v>
      </c>
      <c r="H33" s="241">
        <v>6864.3289999999997</v>
      </c>
      <c r="I33" s="242">
        <v>28830.562000000002</v>
      </c>
      <c r="J33" s="242">
        <f t="shared" si="7"/>
        <v>17814.315999999999</v>
      </c>
      <c r="K33" s="242">
        <v>750</v>
      </c>
      <c r="L33" s="242">
        <v>54259.207000000002</v>
      </c>
      <c r="M33" s="304"/>
      <c r="N33" s="304">
        <v>6253.8410000000003</v>
      </c>
      <c r="O33" s="304">
        <v>14335.52</v>
      </c>
      <c r="P33" s="304">
        <v>9017.0469999999987</v>
      </c>
      <c r="Q33" s="304">
        <v>2435</v>
      </c>
      <c r="R33" s="304">
        <v>32041.407999999999</v>
      </c>
      <c r="S33" s="304">
        <v>5667</v>
      </c>
      <c r="T33" s="304">
        <v>16719</v>
      </c>
      <c r="U33" s="304">
        <f t="shared" si="8"/>
        <v>8040</v>
      </c>
      <c r="V33" s="304">
        <v>1535</v>
      </c>
      <c r="W33" s="304">
        <v>31961</v>
      </c>
      <c r="X33" s="306"/>
      <c r="Y33" s="324">
        <f t="shared" si="2"/>
        <v>-8.0449203763704111E-2</v>
      </c>
      <c r="Z33" s="323">
        <f t="shared" si="3"/>
        <v>0.55717554609335529</v>
      </c>
      <c r="AA33" s="324">
        <f t="shared" si="9"/>
        <v>0.41095711185016032</v>
      </c>
    </row>
    <row r="34" spans="1:27">
      <c r="A34" s="229" t="s">
        <v>138</v>
      </c>
      <c r="B34" s="230" t="s">
        <v>69</v>
      </c>
      <c r="C34" s="298">
        <v>3770.598</v>
      </c>
      <c r="D34" s="298">
        <v>132.11799999999999</v>
      </c>
      <c r="E34" s="298">
        <v>-15396.044</v>
      </c>
      <c r="F34" s="298">
        <v>28874</v>
      </c>
      <c r="G34" s="298">
        <v>17380.671999999999</v>
      </c>
      <c r="H34" s="241">
        <v>82.77</v>
      </c>
      <c r="I34" s="242">
        <v>53.701000000000001</v>
      </c>
      <c r="J34" s="242">
        <f t="shared" si="7"/>
        <v>15400.264000000001</v>
      </c>
      <c r="K34" s="242">
        <v>750</v>
      </c>
      <c r="L34" s="242">
        <v>16286.735000000001</v>
      </c>
      <c r="M34" s="304"/>
      <c r="N34" s="304">
        <v>873.03399999999999</v>
      </c>
      <c r="O34" s="304">
        <v>110.59699999999999</v>
      </c>
      <c r="P34" s="304">
        <v>36825.369999999995</v>
      </c>
      <c r="Q34" s="304">
        <v>985</v>
      </c>
      <c r="R34" s="304">
        <v>38794.000999999997</v>
      </c>
      <c r="S34" s="304">
        <v>1416</v>
      </c>
      <c r="T34" s="304">
        <v>113</v>
      </c>
      <c r="U34" s="304">
        <f t="shared" si="8"/>
        <v>8057</v>
      </c>
      <c r="V34" s="304">
        <v>985</v>
      </c>
      <c r="W34" s="304">
        <v>10571</v>
      </c>
      <c r="X34" s="306"/>
      <c r="Y34" s="324">
        <f t="shared" si="2"/>
        <v>6.7167360431664047E-2</v>
      </c>
      <c r="Z34" s="323">
        <f t="shared" si="3"/>
        <v>-0.55197526545405817</v>
      </c>
      <c r="AA34" s="324">
        <f t="shared" si="9"/>
        <v>0.3509441886295811</v>
      </c>
    </row>
    <row r="35" spans="1:27">
      <c r="A35" s="229" t="s">
        <v>138</v>
      </c>
      <c r="B35" s="230" t="s">
        <v>70</v>
      </c>
      <c r="C35" s="298">
        <v>4.984</v>
      </c>
      <c r="D35" s="298">
        <v>0</v>
      </c>
      <c r="E35" s="298">
        <v>-1928.1079999999999</v>
      </c>
      <c r="F35" s="298">
        <v>2289</v>
      </c>
      <c r="G35" s="298">
        <v>365.87599999999998</v>
      </c>
      <c r="H35" s="241">
        <v>222.797</v>
      </c>
      <c r="I35" s="242">
        <v>0</v>
      </c>
      <c r="J35" s="242">
        <f t="shared" si="7"/>
        <v>23199.858</v>
      </c>
      <c r="K35" s="242">
        <v>1500</v>
      </c>
      <c r="L35" s="242">
        <v>24922.654999999999</v>
      </c>
      <c r="M35" s="304"/>
      <c r="N35" s="304">
        <v>0</v>
      </c>
      <c r="O35" s="304">
        <v>0</v>
      </c>
      <c r="P35" s="304">
        <v>27452.289000000001</v>
      </c>
      <c r="Q35" s="304">
        <v>985</v>
      </c>
      <c r="R35" s="304">
        <v>28437.289000000001</v>
      </c>
      <c r="S35" s="304">
        <v>0</v>
      </c>
      <c r="T35" s="304">
        <v>0</v>
      </c>
      <c r="U35" s="304">
        <f t="shared" si="8"/>
        <v>10842</v>
      </c>
      <c r="V35" s="304">
        <v>985</v>
      </c>
      <c r="W35" s="304">
        <v>11827</v>
      </c>
      <c r="X35" s="306"/>
      <c r="Y35" s="324">
        <f t="shared" si="2"/>
        <v>-0.98531954159779522</v>
      </c>
      <c r="Z35" s="323">
        <f t="shared" si="3"/>
        <v>-0.98713393530585847</v>
      </c>
      <c r="AA35" s="324">
        <f t="shared" si="9"/>
        <v>0.52545184291159985</v>
      </c>
    </row>
    <row r="36" spans="1:27">
      <c r="A36" s="229" t="s">
        <v>147</v>
      </c>
      <c r="B36" s="230" t="s">
        <v>236</v>
      </c>
      <c r="C36" s="298">
        <v>0</v>
      </c>
      <c r="D36" s="298">
        <v>25826.089</v>
      </c>
      <c r="E36" s="298">
        <v>89429.968999999997</v>
      </c>
      <c r="F36" s="298">
        <v>7445</v>
      </c>
      <c r="G36" s="298">
        <v>122701.058</v>
      </c>
      <c r="H36" s="241">
        <v>193.66300000000001</v>
      </c>
      <c r="I36" s="242">
        <v>26357.129000000001</v>
      </c>
      <c r="J36" s="242">
        <f t="shared" si="7"/>
        <v>104137.52500000001</v>
      </c>
      <c r="K36" s="242">
        <v>1962</v>
      </c>
      <c r="L36" s="242">
        <v>132650.31700000001</v>
      </c>
      <c r="M36" s="304"/>
      <c r="N36" s="304">
        <v>0</v>
      </c>
      <c r="O36" s="304">
        <v>24242.221000000001</v>
      </c>
      <c r="P36" s="304">
        <v>3179.8259999999973</v>
      </c>
      <c r="Q36" s="304">
        <v>8176</v>
      </c>
      <c r="R36" s="304">
        <v>35598.046999999999</v>
      </c>
      <c r="S36" s="304">
        <v>0</v>
      </c>
      <c r="T36" s="304">
        <v>16615</v>
      </c>
      <c r="U36" s="304">
        <f t="shared" si="8"/>
        <v>57317</v>
      </c>
      <c r="V36" s="304">
        <v>1378</v>
      </c>
      <c r="W36" s="304">
        <v>75310</v>
      </c>
      <c r="X36" s="306"/>
      <c r="Y36" s="324">
        <f t="shared" si="2"/>
        <v>-7.5003657925672387E-2</v>
      </c>
      <c r="Z36" s="323">
        <f t="shared" si="3"/>
        <v>2.4468480251177827</v>
      </c>
      <c r="AA36" s="324">
        <f t="shared" si="9"/>
        <v>0.43226671670901479</v>
      </c>
    </row>
    <row r="37" spans="1:27">
      <c r="A37" s="229"/>
      <c r="B37" s="232"/>
      <c r="C37" s="298"/>
      <c r="D37" s="298"/>
      <c r="E37" s="298"/>
      <c r="F37" s="298"/>
      <c r="G37" s="298"/>
      <c r="H37" s="241"/>
      <c r="I37" s="242"/>
      <c r="J37" s="242"/>
      <c r="K37" s="242"/>
      <c r="L37" s="242"/>
      <c r="M37" s="304"/>
      <c r="N37" s="304"/>
      <c r="O37" s="304"/>
      <c r="P37" s="304"/>
      <c r="Q37" s="304"/>
      <c r="R37" s="304"/>
      <c r="S37" s="304"/>
      <c r="T37" s="304"/>
      <c r="U37" s="304"/>
      <c r="V37" s="304"/>
      <c r="W37" s="304"/>
      <c r="X37" s="306"/>
      <c r="Y37" s="324"/>
      <c r="Z37" s="323"/>
      <c r="AA37" s="324"/>
    </row>
    <row r="38" spans="1:27" ht="16.5">
      <c r="A38" s="229"/>
      <c r="B38" s="231" t="s">
        <v>237</v>
      </c>
      <c r="C38" s="298"/>
      <c r="D38" s="298"/>
      <c r="E38" s="298"/>
      <c r="F38" s="298"/>
      <c r="G38" s="298"/>
      <c r="H38" s="241"/>
      <c r="I38" s="242"/>
      <c r="J38" s="242"/>
      <c r="K38" s="242"/>
      <c r="L38" s="242"/>
      <c r="M38" s="304"/>
      <c r="N38" s="304"/>
      <c r="O38" s="304"/>
      <c r="P38" s="304"/>
      <c r="Q38" s="304"/>
      <c r="R38" s="304"/>
      <c r="S38" s="304"/>
      <c r="T38" s="304"/>
      <c r="U38" s="304"/>
      <c r="V38" s="304"/>
      <c r="W38" s="304"/>
      <c r="X38" s="306"/>
      <c r="Y38" s="324"/>
      <c r="Z38" s="323"/>
      <c r="AA38" s="324"/>
    </row>
    <row r="39" spans="1:27">
      <c r="A39" s="229" t="s">
        <v>138</v>
      </c>
      <c r="B39" s="230" t="s">
        <v>72</v>
      </c>
      <c r="C39" s="298">
        <v>11485.197</v>
      </c>
      <c r="D39" s="298">
        <v>0</v>
      </c>
      <c r="E39" s="298">
        <v>16530.663</v>
      </c>
      <c r="F39" s="298">
        <v>1485</v>
      </c>
      <c r="G39" s="298">
        <v>29500.86</v>
      </c>
      <c r="H39" s="241">
        <v>11340.563</v>
      </c>
      <c r="I39" s="242">
        <v>0</v>
      </c>
      <c r="J39" s="242">
        <f>L39-(H39+I39+K39)</f>
        <v>17705.646000000001</v>
      </c>
      <c r="K39" s="242">
        <v>1485</v>
      </c>
      <c r="L39" s="242">
        <v>30531.208999999999</v>
      </c>
      <c r="M39" s="304"/>
      <c r="N39" s="304">
        <v>10344.993</v>
      </c>
      <c r="O39" s="304">
        <v>0</v>
      </c>
      <c r="P39" s="304">
        <v>10986.531000000001</v>
      </c>
      <c r="Q39" s="304">
        <v>1235</v>
      </c>
      <c r="R39" s="304">
        <v>22566.524000000001</v>
      </c>
      <c r="S39" s="304">
        <v>0</v>
      </c>
      <c r="T39" s="304">
        <v>0</v>
      </c>
      <c r="U39" s="304">
        <f>W39-(S39+T39+V39)</f>
        <v>-1235</v>
      </c>
      <c r="V39" s="304">
        <v>1235</v>
      </c>
      <c r="W39" s="304">
        <v>0</v>
      </c>
      <c r="X39" s="306"/>
      <c r="Y39" s="324">
        <f t="shared" si="2"/>
        <v>-3.3747402534894652E-2</v>
      </c>
      <c r="Z39" s="323">
        <f t="shared" si="3"/>
        <v>0.30728418785276806</v>
      </c>
      <c r="AA39" s="324">
        <f>(L39-W39)/L39</f>
        <v>1</v>
      </c>
    </row>
    <row r="40" spans="1:27">
      <c r="A40" s="229" t="s">
        <v>138</v>
      </c>
      <c r="B40" s="230" t="s">
        <v>73</v>
      </c>
      <c r="C40" s="298">
        <v>0</v>
      </c>
      <c r="D40" s="298">
        <v>641.47</v>
      </c>
      <c r="E40" s="298">
        <v>-3709.8780000000002</v>
      </c>
      <c r="F40" s="298">
        <v>6883</v>
      </c>
      <c r="G40" s="298">
        <v>3814.5920000000001</v>
      </c>
      <c r="H40" s="241">
        <v>0</v>
      </c>
      <c r="I40" s="242">
        <v>994.89300000000003</v>
      </c>
      <c r="J40" s="242">
        <f>L40-(H40+I40+K40)</f>
        <v>-1735</v>
      </c>
      <c r="K40" s="242">
        <v>1735</v>
      </c>
      <c r="L40" s="242">
        <v>994.89300000000003</v>
      </c>
      <c r="M40" s="304"/>
      <c r="N40" s="304">
        <v>36.896999999999998</v>
      </c>
      <c r="O40" s="304">
        <v>462.61</v>
      </c>
      <c r="P40" s="304">
        <v>-1204.3900000000001</v>
      </c>
      <c r="Q40" s="304">
        <v>1235</v>
      </c>
      <c r="R40" s="304">
        <v>530.11699999999996</v>
      </c>
      <c r="S40" s="304">
        <v>0</v>
      </c>
      <c r="T40" s="304">
        <v>620</v>
      </c>
      <c r="U40" s="304">
        <f>W40-(S40+T40+V40)</f>
        <v>8640</v>
      </c>
      <c r="V40" s="304">
        <v>1235</v>
      </c>
      <c r="W40" s="304">
        <v>10495</v>
      </c>
      <c r="X40" s="306"/>
      <c r="Y40" s="324">
        <f t="shared" si="2"/>
        <v>2.8341731221347422</v>
      </c>
      <c r="Z40" s="323">
        <f t="shared" si="3"/>
        <v>6.1957548993901357</v>
      </c>
      <c r="AA40" s="324">
        <f>(L40-W40)/L40</f>
        <v>-9.5488730948956313</v>
      </c>
    </row>
    <row r="41" spans="1:27">
      <c r="A41" s="229" t="s">
        <v>138</v>
      </c>
      <c r="B41" s="230" t="s">
        <v>74</v>
      </c>
      <c r="C41" s="298">
        <v>110.259</v>
      </c>
      <c r="D41" s="298">
        <v>5.2350000000000003</v>
      </c>
      <c r="E41" s="298">
        <v>-4302.6880000000001</v>
      </c>
      <c r="F41" s="298">
        <v>11170</v>
      </c>
      <c r="G41" s="298">
        <v>6982.8059999999996</v>
      </c>
      <c r="H41" s="241">
        <v>110.259</v>
      </c>
      <c r="I41" s="242">
        <v>5.2350000000000003</v>
      </c>
      <c r="J41" s="242">
        <f>L41-(H41+I41+K41)</f>
        <v>5867.3119999999999</v>
      </c>
      <c r="K41" s="242">
        <v>1000</v>
      </c>
      <c r="L41" s="242">
        <v>6982.8059999999996</v>
      </c>
      <c r="M41" s="304"/>
      <c r="N41" s="304">
        <v>110.259</v>
      </c>
      <c r="O41" s="304">
        <v>5.2350000000000003</v>
      </c>
      <c r="P41" s="304">
        <v>5632.3119999999999</v>
      </c>
      <c r="Q41" s="304">
        <v>1235</v>
      </c>
      <c r="R41" s="304">
        <v>6982.8059999999996</v>
      </c>
      <c r="S41" s="304">
        <v>110</v>
      </c>
      <c r="T41" s="304">
        <v>5</v>
      </c>
      <c r="U41" s="304">
        <f>W41-(S41+T41+V41)</f>
        <v>6133</v>
      </c>
      <c r="V41" s="304">
        <v>735</v>
      </c>
      <c r="W41" s="304">
        <v>6983</v>
      </c>
      <c r="X41" s="306"/>
      <c r="Y41" s="324">
        <f t="shared" si="2"/>
        <v>0</v>
      </c>
      <c r="Z41" s="323">
        <f t="shared" si="3"/>
        <v>0</v>
      </c>
      <c r="AA41" s="324">
        <f>(L41-W41)/L41</f>
        <v>-2.7782527539847841E-5</v>
      </c>
    </row>
    <row r="42" spans="1:27">
      <c r="A42" s="229" t="s">
        <v>138</v>
      </c>
      <c r="B42" s="230" t="s">
        <v>75</v>
      </c>
      <c r="C42" s="298">
        <v>5508.3109999999997</v>
      </c>
      <c r="D42" s="298">
        <v>7871.884</v>
      </c>
      <c r="E42" s="298">
        <v>21523.673999999999</v>
      </c>
      <c r="F42" s="298">
        <v>756</v>
      </c>
      <c r="G42" s="298">
        <v>35659.868999999999</v>
      </c>
      <c r="H42" s="241">
        <v>5311.924</v>
      </c>
      <c r="I42" s="242">
        <v>8385.6059999999998</v>
      </c>
      <c r="J42" s="242">
        <f>L42-(H42+I42+K42)</f>
        <v>17155.280000000002</v>
      </c>
      <c r="K42" s="242">
        <v>750</v>
      </c>
      <c r="L42" s="242">
        <v>31602.81</v>
      </c>
      <c r="M42" s="304"/>
      <c r="N42" s="304">
        <v>1525.6559999999999</v>
      </c>
      <c r="O42" s="304">
        <v>2033.5250000000001</v>
      </c>
      <c r="P42" s="304">
        <v>3609.628999999999</v>
      </c>
      <c r="Q42" s="304">
        <v>1235</v>
      </c>
      <c r="R42" s="304">
        <v>8403.81</v>
      </c>
      <c r="S42" s="304">
        <v>4565</v>
      </c>
      <c r="T42" s="304">
        <v>6158</v>
      </c>
      <c r="U42" s="304">
        <f>W42-(S42+T42+V42)</f>
        <v>10042</v>
      </c>
      <c r="V42" s="304">
        <v>1235</v>
      </c>
      <c r="W42" s="304">
        <v>22000</v>
      </c>
      <c r="X42" s="306"/>
      <c r="Y42" s="324">
        <f t="shared" si="2"/>
        <v>0.12837652727716292</v>
      </c>
      <c r="Z42" s="323">
        <f t="shared" si="3"/>
        <v>3.2432978613271839</v>
      </c>
      <c r="AA42" s="324">
        <f>(L42-W42)/L42</f>
        <v>0.30385937199888241</v>
      </c>
    </row>
    <row r="43" spans="1:27">
      <c r="A43" s="229" t="s">
        <v>147</v>
      </c>
      <c r="B43" s="230" t="s">
        <v>238</v>
      </c>
      <c r="C43" s="298">
        <v>0</v>
      </c>
      <c r="D43" s="298">
        <v>0</v>
      </c>
      <c r="E43" s="298">
        <v>32135.472000000002</v>
      </c>
      <c r="F43" s="298">
        <v>4285</v>
      </c>
      <c r="G43" s="298">
        <v>36420.472000000002</v>
      </c>
      <c r="H43" s="241">
        <v>0</v>
      </c>
      <c r="I43" s="242">
        <v>0</v>
      </c>
      <c r="J43" s="242">
        <f>L43-(H43+I43+K43)</f>
        <v>91590.945999999996</v>
      </c>
      <c r="K43" s="242">
        <v>2069</v>
      </c>
      <c r="L43" s="242">
        <v>93659.945999999996</v>
      </c>
      <c r="M43" s="304"/>
      <c r="N43" s="304">
        <v>0</v>
      </c>
      <c r="O43" s="304">
        <v>0</v>
      </c>
      <c r="P43" s="304">
        <v>69574.883000000002</v>
      </c>
      <c r="Q43" s="304">
        <v>17824</v>
      </c>
      <c r="R43" s="304">
        <v>87398.883000000002</v>
      </c>
      <c r="S43" s="304">
        <v>0</v>
      </c>
      <c r="T43" s="304">
        <v>0</v>
      </c>
      <c r="U43" s="304">
        <f>W43-(S43+T43+V43)</f>
        <v>64631</v>
      </c>
      <c r="V43" s="304">
        <v>1186</v>
      </c>
      <c r="W43" s="304">
        <v>65817</v>
      </c>
      <c r="X43" s="306"/>
      <c r="Y43" s="324">
        <f t="shared" si="2"/>
        <v>-0.61114143713044633</v>
      </c>
      <c r="Z43" s="323">
        <f t="shared" si="3"/>
        <v>-0.58328446829234648</v>
      </c>
      <c r="AA43" s="324">
        <f>(L43-W43)/L43</f>
        <v>0.29727698113342921</v>
      </c>
    </row>
    <row r="44" spans="1:27">
      <c r="A44" s="229"/>
      <c r="B44" s="232"/>
      <c r="C44" s="298"/>
      <c r="D44" s="298"/>
      <c r="E44" s="298"/>
      <c r="F44" s="298"/>
      <c r="G44" s="298"/>
      <c r="H44" s="241"/>
      <c r="I44" s="242"/>
      <c r="J44" s="242"/>
      <c r="K44" s="242"/>
      <c r="L44" s="242"/>
      <c r="M44" s="304"/>
      <c r="N44" s="304"/>
      <c r="O44" s="304"/>
      <c r="P44" s="304"/>
      <c r="Q44" s="304"/>
      <c r="R44" s="304"/>
      <c r="S44" s="304"/>
      <c r="T44" s="304"/>
      <c r="U44" s="304"/>
      <c r="V44" s="304"/>
      <c r="W44" s="304"/>
      <c r="X44" s="306"/>
      <c r="Y44" s="324"/>
      <c r="Z44" s="323"/>
      <c r="AA44" s="324"/>
    </row>
    <row r="45" spans="1:27" ht="16.5">
      <c r="A45" s="229"/>
      <c r="B45" s="231" t="s">
        <v>239</v>
      </c>
      <c r="C45" s="298"/>
      <c r="D45" s="298"/>
      <c r="E45" s="298"/>
      <c r="F45" s="298"/>
      <c r="G45" s="298"/>
      <c r="H45" s="241"/>
      <c r="I45" s="242"/>
      <c r="J45" s="242"/>
      <c r="K45" s="242"/>
      <c r="L45" s="242"/>
      <c r="M45" s="304"/>
      <c r="N45" s="304"/>
      <c r="O45" s="304"/>
      <c r="P45" s="304"/>
      <c r="Q45" s="304"/>
      <c r="R45" s="304"/>
      <c r="S45" s="304"/>
      <c r="T45" s="304"/>
      <c r="U45" s="304"/>
      <c r="V45" s="304"/>
      <c r="W45" s="304"/>
      <c r="X45" s="306"/>
      <c r="Y45" s="324"/>
      <c r="Z45" s="323"/>
      <c r="AA45" s="324"/>
    </row>
    <row r="46" spans="1:27">
      <c r="A46" s="229" t="s">
        <v>138</v>
      </c>
      <c r="B46" s="230" t="s">
        <v>77</v>
      </c>
      <c r="C46" s="298">
        <v>30982.337</v>
      </c>
      <c r="D46" s="298">
        <v>130992.91099999999</v>
      </c>
      <c r="E46" s="298">
        <v>61302.349000000002</v>
      </c>
      <c r="F46" s="298">
        <v>1298</v>
      </c>
      <c r="G46" s="298">
        <v>224575.59700000001</v>
      </c>
      <c r="H46" s="241">
        <v>27294.386999999999</v>
      </c>
      <c r="I46" s="242">
        <v>120422.64200000001</v>
      </c>
      <c r="J46" s="242">
        <f>L46-(H46+I46+K46)</f>
        <v>60438.75999999998</v>
      </c>
      <c r="K46" s="242">
        <v>750</v>
      </c>
      <c r="L46" s="242">
        <v>208905.78899999999</v>
      </c>
      <c r="M46" s="304"/>
      <c r="N46" s="304">
        <v>41263.972000000002</v>
      </c>
      <c r="O46" s="304">
        <v>98069.58</v>
      </c>
      <c r="P46" s="304">
        <v>30840.233000000007</v>
      </c>
      <c r="Q46" s="304">
        <v>7900</v>
      </c>
      <c r="R46" s="304">
        <v>178073.785</v>
      </c>
      <c r="S46" s="304">
        <v>40575</v>
      </c>
      <c r="T46" s="304">
        <v>114148</v>
      </c>
      <c r="U46" s="304">
        <f>W46-(S46+T46+V46)</f>
        <v>45034</v>
      </c>
      <c r="V46" s="304">
        <v>900</v>
      </c>
      <c r="W46" s="304">
        <v>200657</v>
      </c>
      <c r="X46" s="306"/>
      <c r="Y46" s="324">
        <f t="shared" si="2"/>
        <v>7.5008969713137155E-2</v>
      </c>
      <c r="Z46" s="323">
        <f t="shared" si="3"/>
        <v>0.26113788730890403</v>
      </c>
      <c r="AA46" s="324">
        <f>(L46-W46)/L46</f>
        <v>3.9485688929376629E-2</v>
      </c>
    </row>
    <row r="47" spans="1:27">
      <c r="A47" s="229" t="s">
        <v>138</v>
      </c>
      <c r="B47" s="230" t="s">
        <v>172</v>
      </c>
      <c r="C47" s="298">
        <v>870.80899999999997</v>
      </c>
      <c r="D47" s="298">
        <v>61.201999999999998</v>
      </c>
      <c r="E47" s="298">
        <v>903.16899999999998</v>
      </c>
      <c r="F47" s="298">
        <v>1883</v>
      </c>
      <c r="G47" s="298">
        <v>3718.18</v>
      </c>
      <c r="H47" s="241">
        <v>0</v>
      </c>
      <c r="I47" s="242">
        <v>0</v>
      </c>
      <c r="J47" s="242">
        <f>L47-(H47+I47+K47)</f>
        <v>-1735</v>
      </c>
      <c r="K47" s="242">
        <v>1735</v>
      </c>
      <c r="L47" s="242">
        <v>0</v>
      </c>
      <c r="M47" s="304"/>
      <c r="N47" s="304">
        <v>0</v>
      </c>
      <c r="O47" s="304">
        <v>0</v>
      </c>
      <c r="P47" s="304">
        <v>-1340.4110000000001</v>
      </c>
      <c r="Q47" s="304">
        <v>2485</v>
      </c>
      <c r="R47" s="304">
        <v>1144.5889999999999</v>
      </c>
      <c r="S47" s="304">
        <v>255</v>
      </c>
      <c r="T47" s="304">
        <v>7</v>
      </c>
      <c r="U47" s="304">
        <f>W47-(S47+T47+V47)</f>
        <v>6807</v>
      </c>
      <c r="V47" s="304">
        <v>985</v>
      </c>
      <c r="W47" s="304">
        <v>8054</v>
      </c>
      <c r="X47" s="306"/>
      <c r="Y47" s="324"/>
      <c r="Z47" s="323">
        <f t="shared" si="3"/>
        <v>2.2484848273048228</v>
      </c>
      <c r="AA47" s="324"/>
    </row>
    <row r="48" spans="1:27">
      <c r="A48" s="229" t="s">
        <v>138</v>
      </c>
      <c r="B48" s="230" t="s">
        <v>79</v>
      </c>
      <c r="C48" s="298">
        <v>806.57100000000003</v>
      </c>
      <c r="D48" s="298">
        <v>37.933</v>
      </c>
      <c r="E48" s="298">
        <v>5808.8680000000004</v>
      </c>
      <c r="F48" s="298">
        <v>3485</v>
      </c>
      <c r="G48" s="298">
        <v>10138.371999999999</v>
      </c>
      <c r="H48" s="241">
        <v>942.27499999999998</v>
      </c>
      <c r="I48" s="242">
        <v>13.14</v>
      </c>
      <c r="J48" s="242">
        <f>L48-(H48+I48+K48)</f>
        <v>8927.2940000000017</v>
      </c>
      <c r="K48" s="242">
        <v>2750</v>
      </c>
      <c r="L48" s="242">
        <v>12632.709000000001</v>
      </c>
      <c r="M48" s="304"/>
      <c r="N48" s="304">
        <v>870.72199999999998</v>
      </c>
      <c r="O48" s="304">
        <v>101.943</v>
      </c>
      <c r="P48" s="304">
        <v>11587.800999999999</v>
      </c>
      <c r="Q48" s="304">
        <v>1985</v>
      </c>
      <c r="R48" s="304">
        <v>14545.466</v>
      </c>
      <c r="S48" s="304">
        <v>223</v>
      </c>
      <c r="T48" s="304">
        <v>25</v>
      </c>
      <c r="U48" s="304">
        <f>W48-(S48+T48+V48)</f>
        <v>8750</v>
      </c>
      <c r="V48" s="304">
        <v>1985</v>
      </c>
      <c r="W48" s="304">
        <v>10983</v>
      </c>
      <c r="X48" s="306"/>
      <c r="Y48" s="324">
        <f t="shared" si="2"/>
        <v>-0.19745068140174851</v>
      </c>
      <c r="Z48" s="323">
        <f t="shared" si="3"/>
        <v>-0.30298747389736436</v>
      </c>
      <c r="AA48" s="324">
        <f>(L48-W48)/L48</f>
        <v>0.13059027956711428</v>
      </c>
    </row>
    <row r="49" spans="1:27">
      <c r="A49" s="229" t="s">
        <v>147</v>
      </c>
      <c r="B49" s="230" t="s">
        <v>240</v>
      </c>
      <c r="C49" s="298">
        <v>0</v>
      </c>
      <c r="D49" s="298">
        <v>93.22</v>
      </c>
      <c r="E49" s="298">
        <v>24852.48</v>
      </c>
      <c r="F49" s="298">
        <v>11191</v>
      </c>
      <c r="G49" s="298">
        <v>36136.699999999997</v>
      </c>
      <c r="H49" s="241">
        <v>0</v>
      </c>
      <c r="I49" s="242">
        <v>0</v>
      </c>
      <c r="J49" s="242">
        <f>L49-(H49+I49+K49)</f>
        <v>10656.373</v>
      </c>
      <c r="K49" s="242">
        <v>915</v>
      </c>
      <c r="L49" s="242">
        <v>11571.373</v>
      </c>
      <c r="M49" s="304"/>
      <c r="N49" s="304">
        <v>0</v>
      </c>
      <c r="O49" s="304">
        <v>0</v>
      </c>
      <c r="P49" s="304">
        <v>12650.548999999999</v>
      </c>
      <c r="Q49" s="304">
        <v>13554</v>
      </c>
      <c r="R49" s="304">
        <v>26204.548999999999</v>
      </c>
      <c r="S49" s="304">
        <v>0</v>
      </c>
      <c r="T49" s="304">
        <v>0</v>
      </c>
      <c r="U49" s="304">
        <f>W49-(S49+T49+V49)</f>
        <v>21815</v>
      </c>
      <c r="V49" s="304">
        <v>956</v>
      </c>
      <c r="W49" s="304">
        <v>22771</v>
      </c>
      <c r="X49" s="306"/>
      <c r="Y49" s="324">
        <f t="shared" si="2"/>
        <v>2.1229396891794949</v>
      </c>
      <c r="Z49" s="323">
        <f t="shared" si="3"/>
        <v>0.37902392443388355</v>
      </c>
      <c r="AA49" s="324">
        <f>(L49-W49)/L49</f>
        <v>-0.96787364818332278</v>
      </c>
    </row>
    <row r="50" spans="1:27">
      <c r="A50" s="229"/>
      <c r="B50" s="232"/>
      <c r="C50" s="298"/>
      <c r="D50" s="298"/>
      <c r="E50" s="298"/>
      <c r="F50" s="298"/>
      <c r="G50" s="298"/>
      <c r="H50" s="241"/>
      <c r="I50" s="242"/>
      <c r="J50" s="242"/>
      <c r="K50" s="242"/>
      <c r="L50" s="242"/>
      <c r="M50" s="304"/>
      <c r="N50" s="304"/>
      <c r="O50" s="304"/>
      <c r="P50" s="304"/>
      <c r="Q50" s="304"/>
      <c r="R50" s="304"/>
      <c r="S50" s="304"/>
      <c r="T50" s="304"/>
      <c r="U50" s="304"/>
      <c r="V50" s="304"/>
      <c r="W50" s="304"/>
      <c r="X50" s="306"/>
      <c r="Y50" s="324"/>
      <c r="Z50" s="323"/>
      <c r="AA50" s="324"/>
    </row>
    <row r="51" spans="1:27" ht="16.5">
      <c r="A51" s="229"/>
      <c r="B51" s="231" t="s">
        <v>241</v>
      </c>
      <c r="C51" s="298"/>
      <c r="D51" s="298"/>
      <c r="E51" s="298"/>
      <c r="F51" s="298"/>
      <c r="G51" s="298"/>
      <c r="H51" s="241"/>
      <c r="I51" s="242"/>
      <c r="J51" s="242"/>
      <c r="K51" s="242"/>
      <c r="L51" s="242"/>
      <c r="M51" s="304"/>
      <c r="N51" s="304"/>
      <c r="O51" s="304"/>
      <c r="P51" s="304"/>
      <c r="Q51" s="304"/>
      <c r="R51" s="304"/>
      <c r="S51" s="304"/>
      <c r="T51" s="304"/>
      <c r="U51" s="304"/>
      <c r="V51" s="304"/>
      <c r="W51" s="304"/>
      <c r="X51" s="306"/>
      <c r="Y51" s="324"/>
      <c r="Z51" s="323"/>
      <c r="AA51" s="324"/>
    </row>
    <row r="52" spans="1:27">
      <c r="A52" s="229" t="s">
        <v>138</v>
      </c>
      <c r="B52" s="230" t="s">
        <v>177</v>
      </c>
      <c r="C52" s="298">
        <v>14901.717000000001</v>
      </c>
      <c r="D52" s="298">
        <v>1043.942</v>
      </c>
      <c r="E52" s="298">
        <v>-5598.223</v>
      </c>
      <c r="F52" s="298">
        <v>18041</v>
      </c>
      <c r="G52" s="298">
        <v>28388.436000000002</v>
      </c>
      <c r="H52" s="241">
        <v>0</v>
      </c>
      <c r="I52" s="242">
        <v>0</v>
      </c>
      <c r="J52" s="242">
        <f t="shared" ref="J52:J57" si="10">L52-(H52+I52+K52)</f>
        <v>-750</v>
      </c>
      <c r="K52" s="242">
        <v>750</v>
      </c>
      <c r="L52" s="242">
        <v>0</v>
      </c>
      <c r="M52" s="304"/>
      <c r="N52" s="304">
        <v>260.40499999999997</v>
      </c>
      <c r="O52" s="304">
        <v>584.80700000000002</v>
      </c>
      <c r="P52" s="304">
        <v>12588.944000000001</v>
      </c>
      <c r="Q52" s="305">
        <v>900</v>
      </c>
      <c r="R52" s="304">
        <v>14334.156000000001</v>
      </c>
      <c r="S52" s="304">
        <v>717</v>
      </c>
      <c r="T52" s="304">
        <v>1117</v>
      </c>
      <c r="U52" s="304">
        <f t="shared" ref="U52:U57" si="11">W52-(S52+T52+V52)</f>
        <v>8737</v>
      </c>
      <c r="V52" s="304">
        <v>900</v>
      </c>
      <c r="W52" s="304">
        <v>11471</v>
      </c>
      <c r="X52" s="306"/>
      <c r="Y52" s="324"/>
      <c r="Z52" s="323">
        <f>(G52-R52)/R52</f>
        <v>0.98047488809246952</v>
      </c>
      <c r="AA52" s="324"/>
    </row>
    <row r="53" spans="1:27">
      <c r="A53" s="229" t="s">
        <v>138</v>
      </c>
      <c r="B53" s="230" t="s">
        <v>179</v>
      </c>
      <c r="C53" s="298">
        <v>3494.3670000000002</v>
      </c>
      <c r="D53" s="298">
        <v>1699.4349999999999</v>
      </c>
      <c r="E53" s="298">
        <v>-12269.038</v>
      </c>
      <c r="F53" s="298">
        <v>17508</v>
      </c>
      <c r="G53" s="298">
        <v>10432.763999999999</v>
      </c>
      <c r="H53" s="241">
        <v>427.79500000000002</v>
      </c>
      <c r="I53" s="242">
        <v>1088.8119999999999</v>
      </c>
      <c r="J53" s="242">
        <f t="shared" si="10"/>
        <v>17496.947</v>
      </c>
      <c r="K53" s="242">
        <v>1735</v>
      </c>
      <c r="L53" s="242">
        <v>20748.554</v>
      </c>
      <c r="M53" s="304"/>
      <c r="N53" s="304">
        <v>2119.4479999999999</v>
      </c>
      <c r="O53" s="304">
        <v>0</v>
      </c>
      <c r="P53" s="304">
        <v>16263.739000000001</v>
      </c>
      <c r="Q53" s="304">
        <v>900</v>
      </c>
      <c r="R53" s="304">
        <v>19283.187000000002</v>
      </c>
      <c r="S53" s="304">
        <v>0</v>
      </c>
      <c r="T53" s="304">
        <v>0</v>
      </c>
      <c r="U53" s="304">
        <f t="shared" si="11"/>
        <v>21057</v>
      </c>
      <c r="V53" s="304">
        <v>400</v>
      </c>
      <c r="W53" s="304">
        <v>21457</v>
      </c>
      <c r="X53" s="306"/>
      <c r="Y53" s="324">
        <f t="shared" si="2"/>
        <v>-0.49718115296130999</v>
      </c>
      <c r="Z53" s="323">
        <f t="shared" si="3"/>
        <v>-0.45897096781771612</v>
      </c>
      <c r="AA53" s="324">
        <f>(L53-W53)/L53</f>
        <v>-3.4144355312664194E-2</v>
      </c>
    </row>
    <row r="54" spans="1:27">
      <c r="A54" s="229" t="s">
        <v>138</v>
      </c>
      <c r="B54" s="230" t="s">
        <v>83</v>
      </c>
      <c r="C54" s="298">
        <v>6491.38</v>
      </c>
      <c r="D54" s="298">
        <v>31679.808000000001</v>
      </c>
      <c r="E54" s="298">
        <v>-880.87900000000002</v>
      </c>
      <c r="F54" s="298">
        <v>17642</v>
      </c>
      <c r="G54" s="298">
        <v>54932.309000000001</v>
      </c>
      <c r="H54" s="241">
        <v>6460.13</v>
      </c>
      <c r="I54" s="242">
        <v>32664.027999999998</v>
      </c>
      <c r="J54" s="242">
        <f t="shared" si="10"/>
        <v>21114.471000000005</v>
      </c>
      <c r="K54" s="242">
        <v>1000</v>
      </c>
      <c r="L54" s="242">
        <v>61238.629000000001</v>
      </c>
      <c r="M54" s="304"/>
      <c r="N54" s="304">
        <v>5955.634</v>
      </c>
      <c r="O54" s="304">
        <v>22590.891</v>
      </c>
      <c r="P54" s="304">
        <v>9594.3419999999969</v>
      </c>
      <c r="Q54" s="304">
        <v>11835</v>
      </c>
      <c r="R54" s="304">
        <v>49975.866999999998</v>
      </c>
      <c r="S54" s="304">
        <v>5853</v>
      </c>
      <c r="T54" s="304">
        <v>25114</v>
      </c>
      <c r="U54" s="304">
        <f t="shared" si="11"/>
        <v>10750</v>
      </c>
      <c r="V54" s="304">
        <v>4610</v>
      </c>
      <c r="W54" s="304">
        <v>46327</v>
      </c>
      <c r="X54" s="306"/>
      <c r="Y54" s="324">
        <f t="shared" si="2"/>
        <v>-0.10297944455941363</v>
      </c>
      <c r="Z54" s="323">
        <f t="shared" si="3"/>
        <v>9.9176708630187502E-2</v>
      </c>
      <c r="AA54" s="324">
        <f>(L54-W54)/L54</f>
        <v>0.24350037294270582</v>
      </c>
    </row>
    <row r="55" spans="1:27">
      <c r="A55" s="229" t="s">
        <v>138</v>
      </c>
      <c r="B55" s="230" t="s">
        <v>84</v>
      </c>
      <c r="C55" s="298">
        <v>699.61</v>
      </c>
      <c r="D55" s="298">
        <v>108.083</v>
      </c>
      <c r="E55" s="298">
        <v>-26714.99</v>
      </c>
      <c r="F55" s="298">
        <v>50769</v>
      </c>
      <c r="G55" s="298">
        <v>24861.703000000001</v>
      </c>
      <c r="H55" s="241">
        <v>115.069</v>
      </c>
      <c r="I55" s="242">
        <v>54.018999999999998</v>
      </c>
      <c r="J55" s="242">
        <f t="shared" si="10"/>
        <v>-272.38199999999995</v>
      </c>
      <c r="K55" s="242">
        <v>750</v>
      </c>
      <c r="L55" s="242">
        <v>646.70600000000002</v>
      </c>
      <c r="M55" s="304"/>
      <c r="N55" s="304">
        <v>47.411999999999999</v>
      </c>
      <c r="O55" s="304">
        <v>0</v>
      </c>
      <c r="P55" s="304">
        <v>2998.2130000000002</v>
      </c>
      <c r="Q55" s="304">
        <v>2221</v>
      </c>
      <c r="R55" s="304">
        <v>5266.625</v>
      </c>
      <c r="S55" s="304">
        <v>315</v>
      </c>
      <c r="T55" s="304">
        <v>0</v>
      </c>
      <c r="U55" s="304">
        <f t="shared" si="11"/>
        <v>10583</v>
      </c>
      <c r="V55" s="304">
        <v>735</v>
      </c>
      <c r="W55" s="304">
        <v>11633</v>
      </c>
      <c r="X55" s="306"/>
      <c r="Y55" s="324">
        <f t="shared" si="2"/>
        <v>37.443594152520625</v>
      </c>
      <c r="Z55" s="323">
        <f t="shared" si="3"/>
        <v>3.7206138656160257</v>
      </c>
      <c r="AA55" s="324">
        <f>(L55-W55)/L55</f>
        <v>-16.988081137332884</v>
      </c>
    </row>
    <row r="56" spans="1:27">
      <c r="A56" s="229" t="s">
        <v>138</v>
      </c>
      <c r="B56" s="230" t="s">
        <v>85</v>
      </c>
      <c r="C56" s="298">
        <v>28971.947</v>
      </c>
      <c r="D56" s="298">
        <v>7110.0910000000003</v>
      </c>
      <c r="E56" s="298">
        <v>20665.409</v>
      </c>
      <c r="F56" s="298">
        <v>8287</v>
      </c>
      <c r="G56" s="298">
        <v>65034.447</v>
      </c>
      <c r="H56" s="241">
        <v>1831.7049999999999</v>
      </c>
      <c r="I56" s="242">
        <v>6444.3710000000001</v>
      </c>
      <c r="J56" s="242">
        <f t="shared" si="10"/>
        <v>16741.296999999999</v>
      </c>
      <c r="K56" s="242">
        <v>2848</v>
      </c>
      <c r="L56" s="242">
        <v>27865.373</v>
      </c>
      <c r="M56" s="304"/>
      <c r="N56" s="304">
        <v>4297.973</v>
      </c>
      <c r="O56" s="304">
        <v>3623.87</v>
      </c>
      <c r="P56" s="304">
        <v>15813.413</v>
      </c>
      <c r="Q56" s="304">
        <v>1235</v>
      </c>
      <c r="R56" s="304">
        <v>24970.256000000001</v>
      </c>
      <c r="S56" s="304">
        <v>6327</v>
      </c>
      <c r="T56" s="304">
        <v>5627</v>
      </c>
      <c r="U56" s="304">
        <f t="shared" si="11"/>
        <v>13623</v>
      </c>
      <c r="V56" s="304">
        <v>1235</v>
      </c>
      <c r="W56" s="304">
        <v>26812</v>
      </c>
      <c r="X56" s="306"/>
      <c r="Y56" s="324">
        <f t="shared" si="2"/>
        <v>1.333880368297959</v>
      </c>
      <c r="Z56" s="323">
        <f t="shared" si="3"/>
        <v>1.6044765820582696</v>
      </c>
      <c r="AA56" s="324">
        <f>(L56-W56)/L56</f>
        <v>3.7802221416522924E-2</v>
      </c>
    </row>
    <row r="57" spans="1:27">
      <c r="A57" s="229" t="s">
        <v>147</v>
      </c>
      <c r="B57" s="230" t="s">
        <v>242</v>
      </c>
      <c r="C57" s="298">
        <v>0</v>
      </c>
      <c r="D57" s="298">
        <v>2406.1979999999999</v>
      </c>
      <c r="E57" s="298">
        <v>78824.005000000005</v>
      </c>
      <c r="F57" s="298">
        <v>36168</v>
      </c>
      <c r="G57" s="298">
        <v>117398.20299999999</v>
      </c>
      <c r="H57" s="241">
        <v>0</v>
      </c>
      <c r="I57" s="242">
        <v>5228.0609999999997</v>
      </c>
      <c r="J57" s="242">
        <f t="shared" si="10"/>
        <v>137529.96100000001</v>
      </c>
      <c r="K57" s="242">
        <v>3288</v>
      </c>
      <c r="L57" s="242">
        <v>146046.022</v>
      </c>
      <c r="M57" s="304"/>
      <c r="N57" s="304">
        <v>0</v>
      </c>
      <c r="O57" s="304">
        <v>4887.3879999999999</v>
      </c>
      <c r="P57" s="304">
        <v>73852.573999999993</v>
      </c>
      <c r="Q57" s="304">
        <v>31118</v>
      </c>
      <c r="R57" s="304">
        <v>109857.962</v>
      </c>
      <c r="S57" s="304">
        <v>0</v>
      </c>
      <c r="T57" s="304">
        <v>7600</v>
      </c>
      <c r="U57" s="304">
        <f t="shared" si="11"/>
        <v>91469</v>
      </c>
      <c r="V57" s="304">
        <v>8048</v>
      </c>
      <c r="W57" s="304">
        <v>107117</v>
      </c>
      <c r="X57" s="306"/>
      <c r="Y57" s="324">
        <f t="shared" si="2"/>
        <v>-0.19615610618959553</v>
      </c>
      <c r="Z57" s="323">
        <f t="shared" si="3"/>
        <v>6.8636272353204533E-2</v>
      </c>
      <c r="AA57" s="324">
        <f>(L57-W57)/L57</f>
        <v>0.26655311433268614</v>
      </c>
    </row>
    <row r="58" spans="1:27">
      <c r="A58" s="229"/>
      <c r="B58" s="230"/>
      <c r="C58" s="298"/>
      <c r="D58" s="298"/>
      <c r="E58" s="298"/>
      <c r="F58" s="298"/>
      <c r="G58" s="298"/>
      <c r="H58" s="241"/>
      <c r="I58" s="242"/>
      <c r="J58" s="242"/>
      <c r="K58" s="242"/>
      <c r="L58" s="242"/>
      <c r="M58" s="304"/>
      <c r="N58" s="304"/>
      <c r="O58" s="304"/>
      <c r="P58" s="304"/>
      <c r="Q58" s="304"/>
      <c r="R58" s="304"/>
      <c r="S58" s="304"/>
      <c r="T58" s="304"/>
      <c r="U58" s="304"/>
      <c r="V58" s="304"/>
      <c r="W58" s="304"/>
      <c r="X58" s="306"/>
      <c r="Y58" s="324"/>
      <c r="Z58" s="323"/>
      <c r="AA58" s="324"/>
    </row>
    <row r="59" spans="1:27" ht="16.5">
      <c r="A59" s="229"/>
      <c r="B59" s="231" t="s">
        <v>243</v>
      </c>
      <c r="C59" s="298"/>
      <c r="D59" s="298"/>
      <c r="E59" s="298"/>
      <c r="F59" s="298"/>
      <c r="G59" s="298"/>
      <c r="H59" s="241"/>
      <c r="I59" s="242"/>
      <c r="J59" s="242"/>
      <c r="K59" s="242"/>
      <c r="L59" s="242"/>
      <c r="M59" s="304"/>
      <c r="N59" s="304"/>
      <c r="O59" s="304"/>
      <c r="P59" s="304"/>
      <c r="Q59" s="304"/>
      <c r="R59" s="304"/>
      <c r="S59" s="304"/>
      <c r="T59" s="304"/>
      <c r="U59" s="304"/>
      <c r="V59" s="304"/>
      <c r="W59" s="304"/>
      <c r="X59" s="306"/>
      <c r="Y59" s="324"/>
      <c r="Z59" s="323"/>
      <c r="AA59" s="324"/>
    </row>
    <row r="60" spans="1:27">
      <c r="A60" s="229" t="s">
        <v>138</v>
      </c>
      <c r="B60" s="230" t="s">
        <v>87</v>
      </c>
      <c r="C60" s="298">
        <v>0</v>
      </c>
      <c r="D60" s="298">
        <v>0</v>
      </c>
      <c r="E60" s="298">
        <v>20792.294999999998</v>
      </c>
      <c r="F60" s="298">
        <v>2330</v>
      </c>
      <c r="G60" s="298">
        <v>23122.294999999998</v>
      </c>
      <c r="H60" s="241">
        <v>0</v>
      </c>
      <c r="I60" s="242">
        <v>0</v>
      </c>
      <c r="J60" s="242">
        <f t="shared" ref="J60:J65" si="12">L60-(H60+I60+K60)</f>
        <v>14052.699000000001</v>
      </c>
      <c r="K60" s="242">
        <v>750</v>
      </c>
      <c r="L60" s="242">
        <v>14802.699000000001</v>
      </c>
      <c r="M60" s="304"/>
      <c r="N60" s="304">
        <v>0</v>
      </c>
      <c r="O60" s="304">
        <v>0</v>
      </c>
      <c r="P60" s="304">
        <v>12622.266</v>
      </c>
      <c r="Q60" s="304">
        <v>985</v>
      </c>
      <c r="R60" s="304">
        <v>13607.266</v>
      </c>
      <c r="S60" s="304">
        <v>0</v>
      </c>
      <c r="T60" s="304">
        <v>0</v>
      </c>
      <c r="U60" s="304">
        <f t="shared" ref="U60:U65" si="13">W60-(S60+T60+V60)</f>
        <v>8964</v>
      </c>
      <c r="V60" s="304">
        <v>735</v>
      </c>
      <c r="W60" s="304">
        <v>9699</v>
      </c>
      <c r="X60" s="306"/>
      <c r="Y60" s="324">
        <f t="shared" si="2"/>
        <v>0.5620323699076768</v>
      </c>
      <c r="Z60" s="323">
        <f t="shared" si="3"/>
        <v>0.69926089487778065</v>
      </c>
      <c r="AA60" s="324">
        <f>(L60-W60)/L60</f>
        <v>0.34478165096784041</v>
      </c>
    </row>
    <row r="61" spans="1:27">
      <c r="A61" s="229" t="s">
        <v>138</v>
      </c>
      <c r="B61" s="230" t="s">
        <v>88</v>
      </c>
      <c r="C61" s="298">
        <v>3598.277</v>
      </c>
      <c r="D61" s="298">
        <v>316.404</v>
      </c>
      <c r="E61" s="298">
        <v>4696.3490000000002</v>
      </c>
      <c r="F61" s="298">
        <v>3108</v>
      </c>
      <c r="G61" s="298">
        <v>11719.03</v>
      </c>
      <c r="H61" s="241">
        <v>462.97399999999999</v>
      </c>
      <c r="I61" s="242">
        <v>159.642</v>
      </c>
      <c r="J61" s="242">
        <f t="shared" si="12"/>
        <v>16732.171000000002</v>
      </c>
      <c r="K61" s="242">
        <v>1000</v>
      </c>
      <c r="L61" s="242">
        <v>18354.787</v>
      </c>
      <c r="M61" s="304"/>
      <c r="N61" s="304">
        <v>484.06099999999998</v>
      </c>
      <c r="O61" s="304">
        <v>235.25800000000001</v>
      </c>
      <c r="P61" s="304">
        <v>15403.291000000001</v>
      </c>
      <c r="Q61" s="304">
        <v>1235</v>
      </c>
      <c r="R61" s="304">
        <v>17357.61</v>
      </c>
      <c r="S61" s="304">
        <v>397</v>
      </c>
      <c r="T61" s="304">
        <v>172</v>
      </c>
      <c r="U61" s="304">
        <f t="shared" si="13"/>
        <v>11016</v>
      </c>
      <c r="V61" s="304">
        <v>735</v>
      </c>
      <c r="W61" s="304">
        <v>12320</v>
      </c>
      <c r="X61" s="306"/>
      <c r="Y61" s="324">
        <f t="shared" si="2"/>
        <v>-0.36152732254533926</v>
      </c>
      <c r="Z61" s="323">
        <f t="shared" si="3"/>
        <v>-0.32484771809022095</v>
      </c>
      <c r="AA61" s="324">
        <f>(L61-W61)/L61</f>
        <v>0.32878545526025443</v>
      </c>
    </row>
    <row r="62" spans="1:27">
      <c r="A62" s="229" t="s">
        <v>138</v>
      </c>
      <c r="B62" s="230" t="s">
        <v>187</v>
      </c>
      <c r="C62" s="298">
        <v>654.86699999999996</v>
      </c>
      <c r="D62" s="298">
        <v>293.44900000000001</v>
      </c>
      <c r="E62" s="298">
        <v>1044.741</v>
      </c>
      <c r="F62" s="298">
        <v>1735</v>
      </c>
      <c r="G62" s="298">
        <v>3728.0569999999998</v>
      </c>
      <c r="H62" s="241">
        <v>193.363</v>
      </c>
      <c r="I62" s="242">
        <v>0</v>
      </c>
      <c r="J62" s="242">
        <f t="shared" si="12"/>
        <v>4743.3509999999997</v>
      </c>
      <c r="K62" s="242">
        <v>1000</v>
      </c>
      <c r="L62" s="242">
        <v>5936.7139999999999</v>
      </c>
      <c r="M62" s="304"/>
      <c r="N62" s="304">
        <v>473.52199999999999</v>
      </c>
      <c r="O62" s="304">
        <v>0</v>
      </c>
      <c r="P62" s="304">
        <v>9378.5250000000015</v>
      </c>
      <c r="Q62" s="304">
        <v>1235</v>
      </c>
      <c r="R62" s="304">
        <v>11087.047</v>
      </c>
      <c r="S62" s="304">
        <v>136</v>
      </c>
      <c r="T62" s="304">
        <v>0</v>
      </c>
      <c r="U62" s="304">
        <f t="shared" si="13"/>
        <v>5767</v>
      </c>
      <c r="V62" s="304">
        <v>1235</v>
      </c>
      <c r="W62" s="304">
        <v>7138</v>
      </c>
      <c r="X62" s="306"/>
      <c r="Y62" s="324">
        <f t="shared" si="2"/>
        <v>-0.37203358625663963</v>
      </c>
      <c r="Z62" s="323">
        <f t="shared" si="3"/>
        <v>-0.66374662252266092</v>
      </c>
      <c r="AA62" s="324">
        <f>(L62-W62)/L62</f>
        <v>-0.20234863933145508</v>
      </c>
    </row>
    <row r="63" spans="1:27">
      <c r="A63" s="229" t="s">
        <v>138</v>
      </c>
      <c r="B63" s="230" t="s">
        <v>90</v>
      </c>
      <c r="C63" s="298">
        <v>401.53100000000001</v>
      </c>
      <c r="D63" s="298">
        <v>697.09500000000003</v>
      </c>
      <c r="E63" s="298">
        <v>19827.954000000002</v>
      </c>
      <c r="F63" s="298">
        <v>2820</v>
      </c>
      <c r="G63" s="298">
        <v>23746.58</v>
      </c>
      <c r="H63" s="241">
        <v>18.664000000000001</v>
      </c>
      <c r="I63" s="242">
        <v>0</v>
      </c>
      <c r="J63" s="242">
        <f t="shared" si="12"/>
        <v>17528.178</v>
      </c>
      <c r="K63" s="242">
        <v>1735</v>
      </c>
      <c r="L63" s="242">
        <v>19281.842000000001</v>
      </c>
      <c r="M63" s="304"/>
      <c r="N63" s="304">
        <v>121.86499999999999</v>
      </c>
      <c r="O63" s="304">
        <v>13.635999999999999</v>
      </c>
      <c r="P63" s="304">
        <v>11493.683999999999</v>
      </c>
      <c r="Q63" s="304">
        <v>1235</v>
      </c>
      <c r="R63" s="304">
        <v>12864.184999999999</v>
      </c>
      <c r="S63" s="304">
        <v>29</v>
      </c>
      <c r="T63" s="304">
        <v>0</v>
      </c>
      <c r="U63" s="304">
        <f t="shared" si="13"/>
        <v>10596</v>
      </c>
      <c r="V63" s="304">
        <v>1235</v>
      </c>
      <c r="W63" s="304">
        <v>11860</v>
      </c>
      <c r="X63" s="306"/>
      <c r="Y63" s="324">
        <f t="shared" si="2"/>
        <v>0.23155142542916807</v>
      </c>
      <c r="Z63" s="323">
        <f t="shared" si="3"/>
        <v>0.84594515703870887</v>
      </c>
      <c r="AA63" s="324">
        <f>(L63-W63)/L63</f>
        <v>0.38491353678761603</v>
      </c>
    </row>
    <row r="64" spans="1:27">
      <c r="A64" s="229" t="s">
        <v>138</v>
      </c>
      <c r="B64" s="230" t="s">
        <v>91</v>
      </c>
      <c r="C64" s="298">
        <v>4445.2510000000002</v>
      </c>
      <c r="D64" s="298">
        <v>951.64800000000002</v>
      </c>
      <c r="E64" s="298">
        <v>1154.0640000000001</v>
      </c>
      <c r="F64" s="298">
        <v>4107</v>
      </c>
      <c r="G64" s="298">
        <v>10657.963</v>
      </c>
      <c r="H64" s="241">
        <v>1651.3219999999999</v>
      </c>
      <c r="I64" s="242">
        <v>547.34699999999998</v>
      </c>
      <c r="J64" s="242">
        <f t="shared" si="12"/>
        <v>1764.732</v>
      </c>
      <c r="K64" s="242">
        <v>3485</v>
      </c>
      <c r="L64" s="242">
        <v>7448.4009999999998</v>
      </c>
      <c r="M64" s="304"/>
      <c r="N64" s="304">
        <v>2751.8739999999998</v>
      </c>
      <c r="O64" s="304">
        <v>674.44</v>
      </c>
      <c r="P64" s="304">
        <v>1547.9219999999996</v>
      </c>
      <c r="Q64" s="304">
        <v>1985</v>
      </c>
      <c r="R64" s="304">
        <v>6959.2359999999999</v>
      </c>
      <c r="S64" s="304">
        <v>4224</v>
      </c>
      <c r="T64" s="304">
        <v>981</v>
      </c>
      <c r="U64" s="304">
        <f t="shared" si="13"/>
        <v>4042</v>
      </c>
      <c r="V64" s="304">
        <v>1985</v>
      </c>
      <c r="W64" s="304">
        <v>11232</v>
      </c>
      <c r="X64" s="306"/>
      <c r="Y64" s="324">
        <f t="shared" si="2"/>
        <v>0.4309061770439051</v>
      </c>
      <c r="Z64" s="323">
        <f t="shared" si="3"/>
        <v>0.5314846342328382</v>
      </c>
      <c r="AA64" s="324">
        <f>(L64-W64)/L64</f>
        <v>-0.50797466462936147</v>
      </c>
    </row>
    <row r="65" spans="1:27">
      <c r="A65" s="229" t="s">
        <v>147</v>
      </c>
      <c r="B65" s="230" t="s">
        <v>244</v>
      </c>
      <c r="C65" s="298">
        <v>223.33500000000001</v>
      </c>
      <c r="D65" s="298">
        <v>8129.8429999999998</v>
      </c>
      <c r="E65" s="298">
        <v>22748.366000000002</v>
      </c>
      <c r="F65" s="298">
        <v>27259</v>
      </c>
      <c r="G65" s="298">
        <v>58360.544000000002</v>
      </c>
      <c r="H65" s="241">
        <v>0</v>
      </c>
      <c r="I65" s="242">
        <v>0</v>
      </c>
      <c r="J65" s="242">
        <f t="shared" si="12"/>
        <v>-1543</v>
      </c>
      <c r="K65" s="242">
        <v>1543</v>
      </c>
      <c r="L65" s="242">
        <v>0</v>
      </c>
      <c r="M65" s="304"/>
      <c r="N65" s="304">
        <v>0</v>
      </c>
      <c r="O65" s="304">
        <v>10626.246999999999</v>
      </c>
      <c r="P65" s="304">
        <v>16343.662</v>
      </c>
      <c r="Q65" s="304">
        <v>17080</v>
      </c>
      <c r="R65" s="304">
        <v>44049.909</v>
      </c>
      <c r="S65" s="304">
        <v>0</v>
      </c>
      <c r="T65" s="304">
        <v>4565</v>
      </c>
      <c r="U65" s="304">
        <f t="shared" si="13"/>
        <v>31606</v>
      </c>
      <c r="V65" s="304">
        <v>2304</v>
      </c>
      <c r="W65" s="304">
        <v>38475</v>
      </c>
      <c r="X65" s="306"/>
      <c r="Y65" s="324"/>
      <c r="Z65" s="323">
        <f t="shared" si="3"/>
        <v>0.3248732023487268</v>
      </c>
      <c r="AA65" s="324"/>
    </row>
    <row r="66" spans="1:27">
      <c r="A66" s="229"/>
      <c r="B66" s="230"/>
      <c r="C66" s="298"/>
      <c r="D66" s="298"/>
      <c r="E66" s="298"/>
      <c r="F66" s="298"/>
      <c r="G66" s="298"/>
      <c r="H66" s="241"/>
      <c r="I66" s="242"/>
      <c r="J66" s="242"/>
      <c r="K66" s="242"/>
      <c r="L66" s="242"/>
      <c r="M66" s="304"/>
      <c r="N66" s="297"/>
      <c r="O66" s="304"/>
      <c r="P66" s="304"/>
      <c r="Q66" s="304"/>
      <c r="R66" s="304"/>
      <c r="S66" s="304"/>
      <c r="T66" s="304"/>
      <c r="U66" s="304"/>
      <c r="V66" s="304"/>
      <c r="W66" s="304"/>
      <c r="X66" s="306"/>
      <c r="Y66" s="324"/>
      <c r="Z66" s="323"/>
      <c r="AA66" s="324"/>
    </row>
    <row r="67" spans="1:27" ht="16.5">
      <c r="A67" s="229"/>
      <c r="B67" s="231" t="s">
        <v>245</v>
      </c>
      <c r="C67" s="313"/>
      <c r="D67" s="313"/>
      <c r="E67" s="313"/>
      <c r="F67" s="313"/>
      <c r="G67" s="313"/>
      <c r="H67" s="241"/>
      <c r="I67" s="242"/>
      <c r="J67" s="242"/>
      <c r="K67" s="242"/>
      <c r="L67" s="242"/>
      <c r="M67" s="304"/>
      <c r="N67" s="304"/>
      <c r="O67" s="304"/>
      <c r="P67" s="304"/>
      <c r="Q67" s="304"/>
      <c r="R67" s="304"/>
      <c r="S67" s="304"/>
      <c r="T67" s="304"/>
      <c r="U67" s="304"/>
      <c r="V67" s="304"/>
      <c r="W67" s="304"/>
      <c r="X67" s="306"/>
      <c r="Y67" s="324"/>
      <c r="Z67" s="323"/>
      <c r="AA67" s="324"/>
    </row>
    <row r="68" spans="1:27">
      <c r="A68" s="229" t="s">
        <v>138</v>
      </c>
      <c r="B68" s="230" t="s">
        <v>93</v>
      </c>
      <c r="C68" s="298">
        <v>1123.521</v>
      </c>
      <c r="D68" s="298">
        <v>65.298000000000002</v>
      </c>
      <c r="E68" s="298">
        <v>-13848.619000000001</v>
      </c>
      <c r="F68" s="298">
        <v>36248</v>
      </c>
      <c r="G68" s="298">
        <v>23588.2</v>
      </c>
      <c r="H68" s="241">
        <v>0</v>
      </c>
      <c r="I68" s="242">
        <v>0</v>
      </c>
      <c r="J68" s="242">
        <f t="shared" ref="J68:J74" si="14">L68-(H68+I68+K68)</f>
        <v>-1485</v>
      </c>
      <c r="K68" s="242">
        <v>1485</v>
      </c>
      <c r="L68" s="242">
        <v>0</v>
      </c>
      <c r="M68" s="304"/>
      <c r="N68" s="304">
        <v>0</v>
      </c>
      <c r="O68" s="304">
        <v>0</v>
      </c>
      <c r="P68" s="304">
        <v>-1235</v>
      </c>
      <c r="Q68" s="304">
        <v>1235</v>
      </c>
      <c r="R68" s="304">
        <v>0</v>
      </c>
      <c r="S68" s="304">
        <v>596</v>
      </c>
      <c r="T68" s="304">
        <v>31</v>
      </c>
      <c r="U68" s="304">
        <f t="shared" ref="U68:U74" si="15">W68-(S68+T68+V68)</f>
        <v>7812</v>
      </c>
      <c r="V68" s="304">
        <v>735</v>
      </c>
      <c r="W68" s="304">
        <v>9174</v>
      </c>
      <c r="X68" s="306"/>
      <c r="Y68" s="324"/>
      <c r="Z68" s="323"/>
      <c r="AA68" s="324"/>
    </row>
    <row r="69" spans="1:27">
      <c r="A69" s="229" t="s">
        <v>138</v>
      </c>
      <c r="B69" s="230" t="s">
        <v>94</v>
      </c>
      <c r="C69" s="298">
        <v>22152.052</v>
      </c>
      <c r="D69" s="298">
        <v>199019.4</v>
      </c>
      <c r="E69" s="298">
        <v>57041.919999999998</v>
      </c>
      <c r="F69" s="298">
        <v>5100</v>
      </c>
      <c r="G69" s="298">
        <v>283313.37199999997</v>
      </c>
      <c r="H69" s="241">
        <v>55592.796000000002</v>
      </c>
      <c r="I69" s="242">
        <v>223302.06400000001</v>
      </c>
      <c r="J69" s="242">
        <f t="shared" si="14"/>
        <v>53012.874000000011</v>
      </c>
      <c r="K69" s="242">
        <v>1150</v>
      </c>
      <c r="L69" s="242">
        <v>333057.734</v>
      </c>
      <c r="M69" s="304"/>
      <c r="N69" s="304">
        <v>31601.478999999999</v>
      </c>
      <c r="O69" s="304">
        <v>156106.56099999999</v>
      </c>
      <c r="P69" s="304">
        <v>66367.50900000002</v>
      </c>
      <c r="Q69" s="304">
        <v>2100</v>
      </c>
      <c r="R69" s="304">
        <v>256175.549</v>
      </c>
      <c r="S69" s="304">
        <v>41662</v>
      </c>
      <c r="T69" s="304">
        <v>180858</v>
      </c>
      <c r="U69" s="304">
        <f t="shared" si="15"/>
        <v>65446</v>
      </c>
      <c r="V69" s="304">
        <v>400</v>
      </c>
      <c r="W69" s="304">
        <v>288366</v>
      </c>
      <c r="X69" s="306"/>
      <c r="Y69" s="324">
        <f t="shared" si="2"/>
        <v>-0.14935657371643568</v>
      </c>
      <c r="Z69" s="323">
        <f t="shared" si="3"/>
        <v>0.10593447776704082</v>
      </c>
      <c r="AA69" s="324">
        <f t="shared" ref="AA69:AA74" si="16">(L69-W69)/L69</f>
        <v>0.13418614683783323</v>
      </c>
    </row>
    <row r="70" spans="1:27">
      <c r="A70" s="229" t="s">
        <v>138</v>
      </c>
      <c r="B70" s="230" t="s">
        <v>95</v>
      </c>
      <c r="C70" s="298">
        <v>18.373000000000001</v>
      </c>
      <c r="D70" s="298">
        <v>0</v>
      </c>
      <c r="E70" s="298">
        <v>-14400.824000000001</v>
      </c>
      <c r="F70" s="298">
        <v>20068</v>
      </c>
      <c r="G70" s="298">
        <v>5685.549</v>
      </c>
      <c r="H70" s="241">
        <v>98.802999999999997</v>
      </c>
      <c r="I70" s="242">
        <v>0</v>
      </c>
      <c r="J70" s="242">
        <f t="shared" si="14"/>
        <v>2023.1110000000008</v>
      </c>
      <c r="K70" s="242">
        <v>15385</v>
      </c>
      <c r="L70" s="242">
        <v>17506.914000000001</v>
      </c>
      <c r="M70" s="304"/>
      <c r="N70" s="304">
        <v>126.33199999999999</v>
      </c>
      <c r="O70" s="304">
        <v>0</v>
      </c>
      <c r="P70" s="304">
        <v>5326.4490000000005</v>
      </c>
      <c r="Q70" s="304">
        <v>1235</v>
      </c>
      <c r="R70" s="304">
        <v>6687.7809999999999</v>
      </c>
      <c r="S70" s="304">
        <v>25</v>
      </c>
      <c r="T70" s="304">
        <v>0</v>
      </c>
      <c r="U70" s="304">
        <f t="shared" si="15"/>
        <v>4665</v>
      </c>
      <c r="V70" s="304">
        <v>735</v>
      </c>
      <c r="W70" s="304">
        <v>5425</v>
      </c>
      <c r="X70" s="306"/>
      <c r="Y70" s="324">
        <f t="shared" si="2"/>
        <v>-0.67523979383231114</v>
      </c>
      <c r="Z70" s="323">
        <f t="shared" si="3"/>
        <v>-0.14986017036143975</v>
      </c>
      <c r="AA70" s="324">
        <f t="shared" si="16"/>
        <v>0.69012242820179504</v>
      </c>
    </row>
    <row r="71" spans="1:27">
      <c r="A71" s="229" t="s">
        <v>138</v>
      </c>
      <c r="B71" s="230" t="s">
        <v>96</v>
      </c>
      <c r="C71" s="298">
        <v>6684.5</v>
      </c>
      <c r="D71" s="298">
        <v>9181.0300000000007</v>
      </c>
      <c r="E71" s="298">
        <v>3757.4659999999999</v>
      </c>
      <c r="F71" s="298">
        <v>14469</v>
      </c>
      <c r="G71" s="298">
        <v>34091.995999999999</v>
      </c>
      <c r="H71" s="241">
        <v>11942.061</v>
      </c>
      <c r="I71" s="242">
        <v>9947.68</v>
      </c>
      <c r="J71" s="242">
        <f t="shared" si="14"/>
        <v>15791.5</v>
      </c>
      <c r="K71" s="242">
        <v>1735</v>
      </c>
      <c r="L71" s="242">
        <v>39416.241000000002</v>
      </c>
      <c r="M71" s="304"/>
      <c r="N71" s="304">
        <v>5420.1859999999997</v>
      </c>
      <c r="O71" s="304">
        <v>7847.5950000000003</v>
      </c>
      <c r="P71" s="304">
        <v>19914.816000000003</v>
      </c>
      <c r="Q71" s="304">
        <v>1235</v>
      </c>
      <c r="R71" s="304">
        <v>34417.597000000002</v>
      </c>
      <c r="S71" s="304">
        <v>5956</v>
      </c>
      <c r="T71" s="304">
        <v>7218</v>
      </c>
      <c r="U71" s="304">
        <f t="shared" si="15"/>
        <v>15174</v>
      </c>
      <c r="V71" s="304">
        <v>735</v>
      </c>
      <c r="W71" s="304">
        <v>29083</v>
      </c>
      <c r="X71" s="306"/>
      <c r="Y71" s="324">
        <f t="shared" si="2"/>
        <v>-0.13507744180882197</v>
      </c>
      <c r="Z71" s="323">
        <f t="shared" si="3"/>
        <v>-9.4603060172969763E-3</v>
      </c>
      <c r="AA71" s="324">
        <f t="shared" si="16"/>
        <v>0.26215693678146534</v>
      </c>
    </row>
    <row r="72" spans="1:27">
      <c r="A72" s="229" t="s">
        <v>138</v>
      </c>
      <c r="B72" s="230" t="s">
        <v>97</v>
      </c>
      <c r="C72" s="298">
        <v>893.51400000000001</v>
      </c>
      <c r="D72" s="298">
        <v>2515.5639999999999</v>
      </c>
      <c r="E72" s="298">
        <v>-45172.201000000001</v>
      </c>
      <c r="F72" s="298">
        <v>55717</v>
      </c>
      <c r="G72" s="298">
        <v>13953.877</v>
      </c>
      <c r="H72" s="241">
        <v>1761.68</v>
      </c>
      <c r="I72" s="242">
        <v>2816.05</v>
      </c>
      <c r="J72" s="242">
        <f t="shared" si="14"/>
        <v>14162.924999999999</v>
      </c>
      <c r="K72" s="242">
        <v>1485</v>
      </c>
      <c r="L72" s="242">
        <v>20225.654999999999</v>
      </c>
      <c r="M72" s="304"/>
      <c r="N72" s="304">
        <v>939.86900000000003</v>
      </c>
      <c r="O72" s="304">
        <v>2299.4140000000002</v>
      </c>
      <c r="P72" s="304">
        <v>7561.6429999999991</v>
      </c>
      <c r="Q72" s="304">
        <v>1235</v>
      </c>
      <c r="R72" s="304">
        <v>12035.925999999999</v>
      </c>
      <c r="S72" s="304">
        <v>1190</v>
      </c>
      <c r="T72" s="304">
        <v>1948</v>
      </c>
      <c r="U72" s="304">
        <f t="shared" si="15"/>
        <v>9917</v>
      </c>
      <c r="V72" s="304">
        <v>1235</v>
      </c>
      <c r="W72" s="304">
        <v>14290</v>
      </c>
      <c r="X72" s="306"/>
      <c r="Y72" s="324">
        <f t="shared" si="2"/>
        <v>-0.31009022946352038</v>
      </c>
      <c r="Z72" s="323">
        <f t="shared" si="3"/>
        <v>0.159352176143323</v>
      </c>
      <c r="AA72" s="324">
        <f t="shared" si="16"/>
        <v>0.29347158349136276</v>
      </c>
    </row>
    <row r="73" spans="1:27">
      <c r="A73" s="229" t="s">
        <v>138</v>
      </c>
      <c r="B73" s="230" t="s">
        <v>98</v>
      </c>
      <c r="C73" s="298">
        <v>25.19</v>
      </c>
      <c r="D73" s="298">
        <v>4.24</v>
      </c>
      <c r="E73" s="298">
        <v>23001.312000000002</v>
      </c>
      <c r="F73" s="298">
        <v>5243</v>
      </c>
      <c r="G73" s="298">
        <v>28273.741999999998</v>
      </c>
      <c r="H73" s="241">
        <v>78.147000000000006</v>
      </c>
      <c r="I73" s="242">
        <v>2.8180000000000001</v>
      </c>
      <c r="J73" s="242">
        <f t="shared" si="14"/>
        <v>12349.418</v>
      </c>
      <c r="K73" s="242">
        <v>2235</v>
      </c>
      <c r="L73" s="242">
        <v>14665.383</v>
      </c>
      <c r="M73" s="304"/>
      <c r="N73" s="304">
        <v>27.126999999999999</v>
      </c>
      <c r="O73" s="304">
        <v>0</v>
      </c>
      <c r="P73" s="304">
        <v>12394.145999999999</v>
      </c>
      <c r="Q73" s="304">
        <v>1235</v>
      </c>
      <c r="R73" s="304">
        <v>13656.272999999999</v>
      </c>
      <c r="S73" s="304">
        <v>0</v>
      </c>
      <c r="T73" s="304">
        <v>0</v>
      </c>
      <c r="U73" s="304">
        <f t="shared" si="15"/>
        <v>-1235</v>
      </c>
      <c r="V73" s="304">
        <v>1235</v>
      </c>
      <c r="W73" s="304">
        <v>0</v>
      </c>
      <c r="X73" s="306"/>
      <c r="Y73" s="324">
        <f t="shared" si="2"/>
        <v>0.92792387351902084</v>
      </c>
      <c r="Z73" s="323">
        <f t="shared" si="3"/>
        <v>1.0703849432418346</v>
      </c>
      <c r="AA73" s="324">
        <f t="shared" si="16"/>
        <v>1</v>
      </c>
    </row>
    <row r="74" spans="1:27">
      <c r="A74" s="229" t="s">
        <v>147</v>
      </c>
      <c r="B74" s="230" t="s">
        <v>246</v>
      </c>
      <c r="C74" s="298">
        <v>0</v>
      </c>
      <c r="D74" s="298">
        <v>7406.2520000000004</v>
      </c>
      <c r="E74" s="298">
        <v>89137.755000000005</v>
      </c>
      <c r="F74" s="298">
        <v>3664</v>
      </c>
      <c r="G74" s="298">
        <v>100208.007</v>
      </c>
      <c r="H74" s="241">
        <v>0</v>
      </c>
      <c r="I74" s="242">
        <v>9461.7250000000004</v>
      </c>
      <c r="J74" s="242">
        <f t="shared" si="14"/>
        <v>147470.658</v>
      </c>
      <c r="K74" s="242">
        <v>1549</v>
      </c>
      <c r="L74" s="242">
        <v>158481.383</v>
      </c>
      <c r="M74" s="304"/>
      <c r="N74" s="304">
        <v>0</v>
      </c>
      <c r="O74" s="304">
        <v>6457.6390000000001</v>
      </c>
      <c r="P74" s="304">
        <v>71055.696999999986</v>
      </c>
      <c r="Q74" s="304">
        <v>33230</v>
      </c>
      <c r="R74" s="304">
        <v>110743.336</v>
      </c>
      <c r="S74" s="304">
        <v>0</v>
      </c>
      <c r="T74" s="304">
        <v>8253</v>
      </c>
      <c r="U74" s="304">
        <f t="shared" si="15"/>
        <v>75463</v>
      </c>
      <c r="V74" s="304">
        <v>16481</v>
      </c>
      <c r="W74" s="304">
        <v>100197</v>
      </c>
      <c r="X74" s="306"/>
      <c r="Y74" s="324">
        <f t="shared" ref="Y74:Y88" si="17">(G74-L74)/L74</f>
        <v>-0.36769855800665247</v>
      </c>
      <c r="Z74" s="323">
        <f t="shared" ref="Z74:Z88" si="18">(G74-R74)/R74</f>
        <v>-9.5132848445165119E-2</v>
      </c>
      <c r="AA74" s="324">
        <f t="shared" si="16"/>
        <v>0.36776801095936928</v>
      </c>
    </row>
    <row r="75" spans="1:27">
      <c r="A75" s="229"/>
      <c r="B75" s="230"/>
      <c r="C75" s="298"/>
      <c r="D75" s="298"/>
      <c r="E75" s="298"/>
      <c r="F75" s="298"/>
      <c r="G75" s="298"/>
      <c r="H75" s="241"/>
      <c r="I75" s="242"/>
      <c r="J75" s="242"/>
      <c r="K75" s="242"/>
      <c r="L75" s="242"/>
      <c r="M75" s="304"/>
      <c r="N75" s="304"/>
      <c r="O75" s="304"/>
      <c r="P75" s="304"/>
      <c r="Q75" s="304"/>
      <c r="R75" s="304"/>
      <c r="S75" s="304"/>
      <c r="T75" s="304"/>
      <c r="U75" s="304"/>
      <c r="V75" s="304"/>
      <c r="W75" s="304"/>
      <c r="X75" s="306"/>
      <c r="Y75" s="324"/>
      <c r="Z75" s="323"/>
      <c r="AA75" s="324"/>
    </row>
    <row r="76" spans="1:27" ht="16.5">
      <c r="A76" s="229"/>
      <c r="B76" s="231" t="s">
        <v>247</v>
      </c>
      <c r="C76" s="298"/>
      <c r="D76" s="298"/>
      <c r="E76" s="298"/>
      <c r="F76" s="298"/>
      <c r="G76" s="298"/>
      <c r="H76" s="241"/>
      <c r="I76" s="242"/>
      <c r="J76" s="242"/>
      <c r="K76" s="242"/>
      <c r="L76" s="242"/>
      <c r="M76" s="304"/>
      <c r="N76" s="304"/>
      <c r="O76" s="304"/>
      <c r="P76" s="304"/>
      <c r="Q76" s="304"/>
      <c r="R76" s="304"/>
      <c r="S76" s="304"/>
      <c r="T76" s="304"/>
      <c r="U76" s="304"/>
      <c r="V76" s="304"/>
      <c r="W76" s="304"/>
      <c r="X76" s="306"/>
      <c r="Y76" s="324"/>
      <c r="Z76" s="323"/>
      <c r="AA76" s="324"/>
    </row>
    <row r="77" spans="1:27">
      <c r="A77" s="229" t="s">
        <v>138</v>
      </c>
      <c r="B77" s="230" t="s">
        <v>100</v>
      </c>
      <c r="C77" s="298">
        <v>6779.8509999999997</v>
      </c>
      <c r="D77" s="298">
        <v>3236.8690000000001</v>
      </c>
      <c r="E77" s="298">
        <v>-4945.741</v>
      </c>
      <c r="F77" s="298">
        <v>16190</v>
      </c>
      <c r="G77" s="298">
        <v>21260.978999999999</v>
      </c>
      <c r="H77" s="241">
        <v>4416.335</v>
      </c>
      <c r="I77" s="242">
        <v>3058.797</v>
      </c>
      <c r="J77" s="242">
        <f>L77-(H77+I77+K77)</f>
        <v>17093.745999999999</v>
      </c>
      <c r="K77" s="242">
        <v>1250</v>
      </c>
      <c r="L77" s="242">
        <v>25818.878000000001</v>
      </c>
      <c r="M77" s="304"/>
      <c r="N77" s="304">
        <v>4583.8739999999998</v>
      </c>
      <c r="O77" s="304">
        <v>1249.395</v>
      </c>
      <c r="P77" s="304">
        <v>13853.061999999998</v>
      </c>
      <c r="Q77" s="304">
        <v>945</v>
      </c>
      <c r="R77" s="304">
        <v>20631.330999999998</v>
      </c>
      <c r="S77" s="304">
        <v>198</v>
      </c>
      <c r="T77" s="304">
        <v>3722</v>
      </c>
      <c r="U77" s="304">
        <f>W77-(S77+T77+V77)</f>
        <v>20899</v>
      </c>
      <c r="V77" s="304">
        <v>445</v>
      </c>
      <c r="W77" s="304">
        <v>25264</v>
      </c>
      <c r="X77" s="306"/>
      <c r="Y77" s="324">
        <f t="shared" si="17"/>
        <v>-0.17653358135857031</v>
      </c>
      <c r="Z77" s="323">
        <f t="shared" si="18"/>
        <v>3.0519019834445053E-2</v>
      </c>
      <c r="AA77" s="324">
        <f>(L77-W77)/L77</f>
        <v>2.1491174016159825E-2</v>
      </c>
    </row>
    <row r="78" spans="1:27">
      <c r="A78" s="229" t="s">
        <v>138</v>
      </c>
      <c r="B78" s="230" t="s">
        <v>101</v>
      </c>
      <c r="C78" s="298">
        <v>97930.75</v>
      </c>
      <c r="D78" s="298">
        <v>75691.176000000007</v>
      </c>
      <c r="E78" s="298">
        <v>28060.665000000001</v>
      </c>
      <c r="F78" s="298">
        <v>5485</v>
      </c>
      <c r="G78" s="298">
        <v>207167.59099999999</v>
      </c>
      <c r="H78" s="241">
        <v>87234.328999999998</v>
      </c>
      <c r="I78" s="242">
        <v>62457.989000000001</v>
      </c>
      <c r="J78" s="242">
        <f>L78-(H78+I78+K78)</f>
        <v>24187.434999999998</v>
      </c>
      <c r="K78" s="242">
        <v>1485</v>
      </c>
      <c r="L78" s="242">
        <v>175364.753</v>
      </c>
      <c r="M78" s="304"/>
      <c r="N78" s="304">
        <v>91930.127999999997</v>
      </c>
      <c r="O78" s="304">
        <v>56079.682999999997</v>
      </c>
      <c r="P78" s="304">
        <v>24890.698000000004</v>
      </c>
      <c r="Q78" s="304">
        <v>5400</v>
      </c>
      <c r="R78" s="304">
        <v>178300.50899999999</v>
      </c>
      <c r="S78" s="304">
        <v>76377</v>
      </c>
      <c r="T78" s="304">
        <v>51970</v>
      </c>
      <c r="U78" s="304">
        <f>W78-(S78+T78+V78)</f>
        <v>26166</v>
      </c>
      <c r="V78" s="304">
        <v>3000</v>
      </c>
      <c r="W78" s="304">
        <v>157513</v>
      </c>
      <c r="X78" s="306"/>
      <c r="Y78" s="324">
        <f t="shared" si="17"/>
        <v>0.18135250930385075</v>
      </c>
      <c r="Z78" s="323">
        <f t="shared" si="18"/>
        <v>0.16190128767383383</v>
      </c>
      <c r="AA78" s="324">
        <f>(L78-W78)/L78</f>
        <v>0.10179783961489683</v>
      </c>
    </row>
    <row r="79" spans="1:27">
      <c r="A79" s="229" t="s">
        <v>138</v>
      </c>
      <c r="B79" s="230" t="s">
        <v>102</v>
      </c>
      <c r="C79" s="298">
        <v>3998.8580000000002</v>
      </c>
      <c r="D79" s="298">
        <v>0</v>
      </c>
      <c r="E79" s="298">
        <v>10418.666999999999</v>
      </c>
      <c r="F79" s="298">
        <v>3129</v>
      </c>
      <c r="G79" s="298">
        <v>17546.525000000001</v>
      </c>
      <c r="H79" s="241">
        <v>61.853000000000002</v>
      </c>
      <c r="I79" s="242">
        <v>0</v>
      </c>
      <c r="J79" s="242">
        <f>L79-(H79+I79+K79)</f>
        <v>24086.035</v>
      </c>
      <c r="K79" s="242">
        <v>1735</v>
      </c>
      <c r="L79" s="242">
        <v>25882.887999999999</v>
      </c>
      <c r="M79" s="304"/>
      <c r="N79" s="304">
        <v>0</v>
      </c>
      <c r="O79" s="304">
        <v>0</v>
      </c>
      <c r="P79" s="304">
        <v>15680.14</v>
      </c>
      <c r="Q79" s="304">
        <v>2676</v>
      </c>
      <c r="R79" s="304">
        <v>18356.14</v>
      </c>
      <c r="S79" s="304">
        <v>0</v>
      </c>
      <c r="T79" s="304">
        <v>0</v>
      </c>
      <c r="U79" s="304">
        <f>W79-(S79+T79+V79)</f>
        <v>13005</v>
      </c>
      <c r="V79" s="304">
        <v>1589</v>
      </c>
      <c r="W79" s="304">
        <v>14594</v>
      </c>
      <c r="X79" s="306"/>
      <c r="Y79" s="324">
        <f t="shared" si="17"/>
        <v>-0.32208009399878396</v>
      </c>
      <c r="Z79" s="323">
        <f t="shared" si="18"/>
        <v>-4.410595037954592E-2</v>
      </c>
      <c r="AA79" s="324">
        <f>(L79-W79)/L79</f>
        <v>0.4361525653551489</v>
      </c>
    </row>
    <row r="80" spans="1:27">
      <c r="A80" s="229" t="s">
        <v>138</v>
      </c>
      <c r="B80" s="230" t="s">
        <v>103</v>
      </c>
      <c r="C80" s="298">
        <v>495.73899999999998</v>
      </c>
      <c r="D80" s="298">
        <v>0</v>
      </c>
      <c r="E80" s="298">
        <v>6656.3760000000002</v>
      </c>
      <c r="F80" s="298">
        <v>3373</v>
      </c>
      <c r="G80" s="298">
        <v>10525.115</v>
      </c>
      <c r="H80" s="241">
        <v>0</v>
      </c>
      <c r="I80" s="242">
        <v>0</v>
      </c>
      <c r="J80" s="242">
        <f>L80-(H80+I80+K80)</f>
        <v>10619.036</v>
      </c>
      <c r="K80" s="242">
        <v>750</v>
      </c>
      <c r="L80" s="242">
        <v>11369.036</v>
      </c>
      <c r="M80" s="304"/>
      <c r="N80" s="304">
        <v>0</v>
      </c>
      <c r="O80" s="304">
        <v>0</v>
      </c>
      <c r="P80" s="304">
        <v>11934.093000000001</v>
      </c>
      <c r="Q80" s="304">
        <v>1235</v>
      </c>
      <c r="R80" s="304">
        <v>13169.093000000001</v>
      </c>
      <c r="S80" s="304">
        <v>0</v>
      </c>
      <c r="T80" s="304">
        <v>0</v>
      </c>
      <c r="U80" s="304">
        <f>W80-(S80+T80+V80)</f>
        <v>15140</v>
      </c>
      <c r="V80" s="304">
        <v>1235</v>
      </c>
      <c r="W80" s="304">
        <v>16375</v>
      </c>
      <c r="X80" s="306"/>
      <c r="Y80" s="324">
        <f t="shared" si="17"/>
        <v>-7.4229776385614427E-2</v>
      </c>
      <c r="Z80" s="323">
        <f t="shared" si="18"/>
        <v>-0.20077145783692171</v>
      </c>
      <c r="AA80" s="324">
        <f>(L80-W80)/L80</f>
        <v>-0.44031560811312409</v>
      </c>
    </row>
    <row r="81" spans="1:27">
      <c r="A81" s="229" t="s">
        <v>147</v>
      </c>
      <c r="B81" s="230" t="s">
        <v>248</v>
      </c>
      <c r="C81" s="298">
        <v>0</v>
      </c>
      <c r="D81" s="298">
        <v>24701.91</v>
      </c>
      <c r="E81" s="298">
        <v>34036.462</v>
      </c>
      <c r="F81" s="298">
        <v>2571</v>
      </c>
      <c r="G81" s="298">
        <v>61309.372000000003</v>
      </c>
      <c r="H81" s="241">
        <v>0</v>
      </c>
      <c r="I81" s="242">
        <v>25013.758000000002</v>
      </c>
      <c r="J81" s="242">
        <f>L81-(H81+I81+K81)</f>
        <v>6967.9419999999955</v>
      </c>
      <c r="K81" s="242">
        <v>1485</v>
      </c>
      <c r="L81" s="242">
        <v>33466.699999999997</v>
      </c>
      <c r="M81" s="304"/>
      <c r="N81" s="304">
        <v>0</v>
      </c>
      <c r="O81" s="304">
        <v>20969.286</v>
      </c>
      <c r="P81" s="304">
        <v>51659.945</v>
      </c>
      <c r="Q81" s="304">
        <v>7946</v>
      </c>
      <c r="R81" s="304">
        <v>80575.231</v>
      </c>
      <c r="S81" s="304">
        <v>5853</v>
      </c>
      <c r="T81" s="304">
        <v>25114</v>
      </c>
      <c r="U81" s="304">
        <f>W81-(S81+T81+V81)</f>
        <v>14625</v>
      </c>
      <c r="V81" s="304">
        <v>735</v>
      </c>
      <c r="W81" s="304">
        <v>46327</v>
      </c>
      <c r="X81" s="306"/>
      <c r="Y81" s="324">
        <f t="shared" si="17"/>
        <v>0.83195152196063571</v>
      </c>
      <c r="Z81" s="323">
        <f t="shared" si="18"/>
        <v>-0.23910398717938514</v>
      </c>
      <c r="AA81" s="324">
        <f>(L81-W81)/L81</f>
        <v>-0.38427152961003042</v>
      </c>
    </row>
    <row r="82" spans="1:27">
      <c r="A82" s="229"/>
      <c r="B82" s="230"/>
      <c r="C82" s="298"/>
      <c r="D82" s="298"/>
      <c r="E82" s="298"/>
      <c r="F82" s="298"/>
      <c r="G82" s="298"/>
      <c r="H82" s="241"/>
      <c r="I82" s="242"/>
      <c r="J82" s="242"/>
      <c r="K82" s="242"/>
      <c r="L82" s="242"/>
      <c r="M82" s="304"/>
      <c r="N82" s="304"/>
      <c r="O82" s="304"/>
      <c r="P82" s="304"/>
      <c r="Q82" s="304"/>
      <c r="R82" s="304"/>
      <c r="S82" s="304"/>
      <c r="T82" s="304"/>
      <c r="U82" s="304"/>
      <c r="V82" s="304"/>
      <c r="W82" s="304"/>
      <c r="X82" s="306"/>
      <c r="Y82" s="324"/>
      <c r="Z82" s="323"/>
      <c r="AA82" s="324"/>
    </row>
    <row r="83" spans="1:27" ht="16.5">
      <c r="A83" s="229"/>
      <c r="B83" s="231" t="s">
        <v>249</v>
      </c>
      <c r="C83" s="298"/>
      <c r="D83" s="298"/>
      <c r="E83" s="298"/>
      <c r="F83" s="298"/>
      <c r="G83" s="298"/>
      <c r="H83" s="241"/>
      <c r="I83" s="242"/>
      <c r="J83" s="242"/>
      <c r="K83" s="242"/>
      <c r="L83" s="242"/>
      <c r="M83" s="304"/>
      <c r="N83" s="304"/>
      <c r="O83" s="304"/>
      <c r="P83" s="304"/>
      <c r="Q83" s="304"/>
      <c r="R83" s="304"/>
      <c r="S83" s="304"/>
      <c r="T83" s="304"/>
      <c r="U83" s="304"/>
      <c r="V83" s="304"/>
      <c r="W83" s="304"/>
      <c r="X83" s="306"/>
      <c r="Y83" s="324"/>
      <c r="Z83" s="323"/>
      <c r="AA83" s="324"/>
    </row>
    <row r="84" spans="1:27">
      <c r="A84" s="229" t="s">
        <v>138</v>
      </c>
      <c r="B84" s="230" t="s">
        <v>105</v>
      </c>
      <c r="C84" s="298">
        <v>261.92599999999999</v>
      </c>
      <c r="D84" s="298">
        <v>74.91</v>
      </c>
      <c r="E84" s="298">
        <v>16392.108</v>
      </c>
      <c r="F84" s="298">
        <v>1683</v>
      </c>
      <c r="G84" s="298">
        <v>18411.944</v>
      </c>
      <c r="H84" s="241">
        <v>0</v>
      </c>
      <c r="I84" s="242">
        <v>0</v>
      </c>
      <c r="J84" s="242">
        <f t="shared" ref="J84:J89" si="19">L84-(H84+I84+K84)</f>
        <v>-1250</v>
      </c>
      <c r="K84" s="242">
        <v>1250</v>
      </c>
      <c r="L84" s="242">
        <v>0</v>
      </c>
      <c r="M84" s="304"/>
      <c r="N84" s="304">
        <v>175.85499999999999</v>
      </c>
      <c r="O84" s="304">
        <v>39.299999999999997</v>
      </c>
      <c r="P84" s="304">
        <v>13312.807999999999</v>
      </c>
      <c r="Q84" s="305">
        <v>985</v>
      </c>
      <c r="R84" s="304">
        <v>14512.963</v>
      </c>
      <c r="S84" s="304">
        <v>0</v>
      </c>
      <c r="T84" s="304">
        <v>0</v>
      </c>
      <c r="U84" s="304">
        <f t="shared" ref="U84:U89" si="20">W84-(S84+T84+V84)</f>
        <v>-735</v>
      </c>
      <c r="V84" s="304">
        <v>735</v>
      </c>
      <c r="W84" s="304">
        <v>0</v>
      </c>
      <c r="X84" s="306"/>
      <c r="Y84" s="324"/>
      <c r="Z84" s="323"/>
      <c r="AA84" s="324"/>
    </row>
    <row r="85" spans="1:27">
      <c r="A85" s="229" t="s">
        <v>138</v>
      </c>
      <c r="B85" s="230" t="s">
        <v>206</v>
      </c>
      <c r="C85" s="298">
        <v>1995.8710000000001</v>
      </c>
      <c r="D85" s="298">
        <v>410.06200000000001</v>
      </c>
      <c r="E85" s="298">
        <v>292.92500000000001</v>
      </c>
      <c r="F85" s="298">
        <v>3235</v>
      </c>
      <c r="G85" s="298">
        <v>5933.8580000000002</v>
      </c>
      <c r="H85" s="241">
        <v>2002.05</v>
      </c>
      <c r="I85" s="242">
        <v>426.166</v>
      </c>
      <c r="J85" s="242">
        <f t="shared" si="19"/>
        <v>-263.04400000000078</v>
      </c>
      <c r="K85" s="242">
        <v>3235</v>
      </c>
      <c r="L85" s="242">
        <v>5400.1719999999996</v>
      </c>
      <c r="M85" s="304"/>
      <c r="N85" s="304">
        <v>1873.607</v>
      </c>
      <c r="O85" s="304">
        <v>409.46600000000001</v>
      </c>
      <c r="P85" s="304">
        <v>-149.84600000000046</v>
      </c>
      <c r="Q85" s="304">
        <v>2485</v>
      </c>
      <c r="R85" s="304">
        <v>4618.2269999999999</v>
      </c>
      <c r="S85" s="304">
        <v>6897</v>
      </c>
      <c r="T85" s="304">
        <v>1559</v>
      </c>
      <c r="U85" s="304">
        <f t="shared" si="20"/>
        <v>-823</v>
      </c>
      <c r="V85" s="304">
        <v>985</v>
      </c>
      <c r="W85" s="304">
        <v>8618</v>
      </c>
      <c r="X85" s="306"/>
      <c r="Y85" s="324">
        <f t="shared" si="17"/>
        <v>9.8827592898892966E-2</v>
      </c>
      <c r="Z85" s="323">
        <f t="shared" si="18"/>
        <v>0.28487794125321264</v>
      </c>
      <c r="AA85" s="324">
        <f>(L85-W85)/L85</f>
        <v>-0.59587509434884678</v>
      </c>
    </row>
    <row r="86" spans="1:27">
      <c r="A86" s="229" t="s">
        <v>138</v>
      </c>
      <c r="B86" s="230" t="s">
        <v>107</v>
      </c>
      <c r="C86" s="298">
        <v>9709.3520000000008</v>
      </c>
      <c r="D86" s="298">
        <v>28785.576000000001</v>
      </c>
      <c r="E86" s="298">
        <v>-4709.3419999999996</v>
      </c>
      <c r="F86" s="298">
        <v>14081</v>
      </c>
      <c r="G86" s="298">
        <v>47866.586000000003</v>
      </c>
      <c r="H86" s="241">
        <v>51898.430999999997</v>
      </c>
      <c r="I86" s="242">
        <v>15055.512000000001</v>
      </c>
      <c r="J86" s="242">
        <f t="shared" si="19"/>
        <v>-13970.001000000004</v>
      </c>
      <c r="K86" s="242">
        <v>14081</v>
      </c>
      <c r="L86" s="242">
        <v>67064.941999999995</v>
      </c>
      <c r="M86" s="304"/>
      <c r="N86" s="304">
        <v>14543.681</v>
      </c>
      <c r="O86" s="304">
        <v>5523.9690000000001</v>
      </c>
      <c r="P86" s="304">
        <v>9843.4239999999991</v>
      </c>
      <c r="Q86" s="304">
        <v>5163</v>
      </c>
      <c r="R86" s="304">
        <v>35074.074000000001</v>
      </c>
      <c r="S86" s="304">
        <v>26839</v>
      </c>
      <c r="T86" s="304">
        <v>677</v>
      </c>
      <c r="U86" s="304">
        <f t="shared" si="20"/>
        <v>6375</v>
      </c>
      <c r="V86" s="304">
        <v>1985</v>
      </c>
      <c r="W86" s="304">
        <v>35876</v>
      </c>
      <c r="X86" s="306"/>
      <c r="Y86" s="324">
        <f t="shared" si="17"/>
        <v>-0.28626515475104702</v>
      </c>
      <c r="Z86" s="323">
        <f t="shared" si="18"/>
        <v>0.3647284316044952</v>
      </c>
      <c r="AA86" s="324">
        <f>(L86-W86)/L86</f>
        <v>0.46505582603799162</v>
      </c>
    </row>
    <row r="87" spans="1:27">
      <c r="A87" s="229" t="s">
        <v>138</v>
      </c>
      <c r="B87" s="230" t="s">
        <v>108</v>
      </c>
      <c r="C87" s="298">
        <v>158.84700000000001</v>
      </c>
      <c r="D87" s="298">
        <v>283.68599999999998</v>
      </c>
      <c r="E87" s="298">
        <v>29583.802</v>
      </c>
      <c r="F87" s="298">
        <v>1749</v>
      </c>
      <c r="G87" s="298">
        <v>31775.334999999999</v>
      </c>
      <c r="H87" s="241">
        <v>7377.6059999999998</v>
      </c>
      <c r="I87" s="242">
        <v>113.20099999999999</v>
      </c>
      <c r="J87" s="242">
        <f t="shared" si="19"/>
        <v>10477.185999999998</v>
      </c>
      <c r="K87" s="242">
        <v>1500</v>
      </c>
      <c r="L87" s="242">
        <v>19467.992999999999</v>
      </c>
      <c r="M87" s="304"/>
      <c r="N87" s="304">
        <v>120.077</v>
      </c>
      <c r="O87" s="304">
        <v>254.72499999999999</v>
      </c>
      <c r="P87" s="304">
        <v>9353.8729999999996</v>
      </c>
      <c r="Q87" s="304">
        <v>1235</v>
      </c>
      <c r="R87" s="304">
        <v>10963.674999999999</v>
      </c>
      <c r="S87" s="304">
        <v>0</v>
      </c>
      <c r="T87" s="304">
        <v>0</v>
      </c>
      <c r="U87" s="304">
        <f t="shared" si="20"/>
        <v>-735</v>
      </c>
      <c r="V87" s="304">
        <v>735</v>
      </c>
      <c r="W87" s="304">
        <v>0</v>
      </c>
      <c r="X87" s="306"/>
      <c r="Y87" s="324">
        <f t="shared" si="17"/>
        <v>0.63218339969610637</v>
      </c>
      <c r="Z87" s="323">
        <f t="shared" si="18"/>
        <v>1.8982375891295575</v>
      </c>
      <c r="AA87" s="324">
        <f>(L87-W87)/L87</f>
        <v>1</v>
      </c>
    </row>
    <row r="88" spans="1:27">
      <c r="A88" s="229" t="s">
        <v>138</v>
      </c>
      <c r="B88" s="230" t="s">
        <v>109</v>
      </c>
      <c r="C88" s="298">
        <v>366.36</v>
      </c>
      <c r="D88" s="298">
        <v>221.273</v>
      </c>
      <c r="E88" s="298">
        <v>4950.5219999999999</v>
      </c>
      <c r="F88" s="298">
        <v>18810</v>
      </c>
      <c r="G88" s="298">
        <v>24348.154999999999</v>
      </c>
      <c r="H88" s="241">
        <v>151.005</v>
      </c>
      <c r="I88" s="242">
        <v>46.957999999999998</v>
      </c>
      <c r="J88" s="242">
        <f t="shared" si="19"/>
        <v>30944.044000000002</v>
      </c>
      <c r="K88" s="242">
        <v>1550</v>
      </c>
      <c r="L88" s="242">
        <v>32692.007000000001</v>
      </c>
      <c r="M88" s="304"/>
      <c r="N88" s="304">
        <v>496.98399999999998</v>
      </c>
      <c r="O88" s="304">
        <v>0</v>
      </c>
      <c r="P88" s="304">
        <v>44360.309000000001</v>
      </c>
      <c r="Q88" s="304">
        <v>1050</v>
      </c>
      <c r="R88" s="304">
        <v>45907.292999999998</v>
      </c>
      <c r="S88" s="304">
        <v>127</v>
      </c>
      <c r="T88" s="304">
        <v>0</v>
      </c>
      <c r="U88" s="304">
        <f t="shared" si="20"/>
        <v>18802</v>
      </c>
      <c r="V88" s="304">
        <v>1050</v>
      </c>
      <c r="W88" s="304">
        <v>19979</v>
      </c>
      <c r="X88" s="306"/>
      <c r="Y88" s="324">
        <f t="shared" si="17"/>
        <v>-0.25522605571447488</v>
      </c>
      <c r="Z88" s="323">
        <f t="shared" si="18"/>
        <v>-0.46962337770602158</v>
      </c>
      <c r="AA88" s="324">
        <f>(L88-W88)/L88</f>
        <v>0.38887202611941202</v>
      </c>
    </row>
    <row r="89" spans="1:27">
      <c r="A89" s="229" t="s">
        <v>147</v>
      </c>
      <c r="B89" s="230" t="s">
        <v>250</v>
      </c>
      <c r="C89" s="298">
        <v>69.242999999999995</v>
      </c>
      <c r="D89" s="298">
        <v>6031.6390000000001</v>
      </c>
      <c r="E89" s="298">
        <v>137456.69899999999</v>
      </c>
      <c r="F89" s="298">
        <v>2842</v>
      </c>
      <c r="G89" s="298">
        <v>146399.58100000001</v>
      </c>
      <c r="H89" s="241">
        <v>0</v>
      </c>
      <c r="I89" s="242">
        <v>0</v>
      </c>
      <c r="J89" s="242">
        <f t="shared" si="19"/>
        <v>-1735</v>
      </c>
      <c r="K89" s="242">
        <v>1735</v>
      </c>
      <c r="L89" s="242">
        <v>0</v>
      </c>
      <c r="M89" s="304"/>
      <c r="N89" s="304">
        <v>0</v>
      </c>
      <c r="O89" s="304">
        <v>5595.3869999999997</v>
      </c>
      <c r="P89" s="304">
        <v>64352.641000000003</v>
      </c>
      <c r="Q89" s="304">
        <v>13503</v>
      </c>
      <c r="R89" s="304">
        <v>83451.028000000006</v>
      </c>
      <c r="S89" s="304">
        <v>0</v>
      </c>
      <c r="T89" s="304">
        <v>13716</v>
      </c>
      <c r="U89" s="304">
        <f t="shared" si="20"/>
        <v>32186</v>
      </c>
      <c r="V89" s="304">
        <v>3720</v>
      </c>
      <c r="W89" s="304">
        <v>49622</v>
      </c>
      <c r="X89" s="306"/>
      <c r="Y89" s="324"/>
      <c r="Z89" s="324"/>
      <c r="AA89" s="324"/>
    </row>
    <row r="90" spans="1:27" ht="13.5" thickBot="1">
      <c r="A90" s="229"/>
      <c r="B90" s="230"/>
      <c r="C90" s="316">
        <v>0</v>
      </c>
      <c r="D90" s="316">
        <v>0</v>
      </c>
      <c r="E90" s="298">
        <v>0</v>
      </c>
      <c r="F90" s="316">
        <v>0</v>
      </c>
      <c r="G90" s="298">
        <v>0</v>
      </c>
      <c r="H90" s="241"/>
      <c r="I90" s="242"/>
      <c r="J90" s="242"/>
      <c r="K90" s="242"/>
      <c r="L90" s="242"/>
      <c r="M90" s="304"/>
      <c r="N90" s="304"/>
      <c r="O90" s="304"/>
      <c r="P90" s="304"/>
      <c r="Q90" s="304"/>
      <c r="R90" s="304"/>
      <c r="S90" s="304"/>
      <c r="T90" s="304"/>
      <c r="U90" s="304"/>
      <c r="V90" s="304"/>
      <c r="W90" s="304"/>
      <c r="X90" s="306"/>
      <c r="Y90" s="324"/>
      <c r="Z90" s="324"/>
      <c r="AA90" s="324"/>
    </row>
    <row r="91" spans="1:27" ht="16.5" thickBot="1">
      <c r="A91" s="229">
        <f>COUNTIF(A7:A90,"A")+COUNTIF(A7:A90,"b")+COUNTIF(A7:A90,"c")</f>
        <v>61</v>
      </c>
      <c r="B91" s="49" t="s">
        <v>287</v>
      </c>
      <c r="C91" s="317">
        <f>SUM(C84:C89,C77:C81,C68:C74,C60:C65,C52:C57,C46:C49,C39:C43,C31:C36,C21:C28,C12:C18,C9)</f>
        <v>1537109.3709999998</v>
      </c>
      <c r="D91" s="317">
        <f t="shared" ref="D91:G91" si="21">SUM(D84:D89,D77:D81,D68:D74,D60:D65,D52:D57,D46:D49,D39:D43,D31:D36,D21:D28,D12:D18,D9)</f>
        <v>3001854.2169999997</v>
      </c>
      <c r="E91" s="317">
        <f t="shared" si="21"/>
        <v>1577898.9819999998</v>
      </c>
      <c r="F91" s="317">
        <f t="shared" si="21"/>
        <v>1706390</v>
      </c>
      <c r="G91" s="317">
        <f t="shared" si="21"/>
        <v>7823252.5699999994</v>
      </c>
      <c r="H91" s="300">
        <f>SUM(H84:H89,H77:H81,H68:H74,H60:H65,H52:H57,H46:H49,H39:H43,H31:H36,H21:H28,H12:H18,H9)</f>
        <v>1628219.1350000002</v>
      </c>
      <c r="I91" s="301">
        <f>SUM(I84:I89,I77:I81,I68:I74,I60:I65,I52:I57,I46:I49,I39:I43,I31:I36,I21:I28,I12:I18,I9)</f>
        <v>3125771.2960000001</v>
      </c>
      <c r="J91" s="301">
        <f>SUM(J84:J89,J77:J81,J68:J74,J60:J65,J52:J57,J46:J49,J39:J43,J31:J36,J21:J28,J12:J18,J9)</f>
        <v>2378874.0479999995</v>
      </c>
      <c r="K91" s="301">
        <f>SUM(K84:K89,K77:K81,K68:K74,K60:K65,K52:K57,K46:K49,K39:K43,K31:K36,K21:K28,K12:K18,K9)</f>
        <v>985049</v>
      </c>
      <c r="L91" s="302">
        <f>SUM(L84:L89,L77:L81,L68:L74,L60:L65,L52:L57,L46:L49,L39:L43,L31:L36,L21:L28,L12:L18,L9)</f>
        <v>8117913.4789999994</v>
      </c>
      <c r="M91" s="306"/>
      <c r="N91" s="307">
        <f>SUM(N84:N89,N77:N81,N68:N74,N60:N65,N52:N57,N46:N49,N39:N43,N31:N36,N21:N28,N12:N18,N9)</f>
        <v>1521518.094</v>
      </c>
      <c r="O91" s="308">
        <f t="shared" ref="O91:R91" si="22">SUM(O84:O89,O77:O81,O68:O74,O60:O65,O52:O57,O46:O49,O39:O43,O31:O36,O21:O28,O12:O18,O9)</f>
        <v>2424932.3679999998</v>
      </c>
      <c r="P91" s="308">
        <f t="shared" si="22"/>
        <v>1484897.6479999991</v>
      </c>
      <c r="Q91" s="308">
        <f t="shared" si="22"/>
        <v>1927825</v>
      </c>
      <c r="R91" s="309">
        <f t="shared" si="22"/>
        <v>7359173.1099999994</v>
      </c>
      <c r="S91" s="310">
        <f>SUM(S84:S89,S77:S81,S68:S74,S60:S65,S52:S57,S46:S49,S39:S43,S31:S36,S21:S28,S12:S18,S9)</f>
        <v>1349003</v>
      </c>
      <c r="T91" s="311">
        <f>SUM(T84:T89,T77:T81,T68:T74,T60:T65,T52:T57,T46:T49,T39:T43,T31:T36,T21:T28,T12:T18,T9)</f>
        <v>2669789</v>
      </c>
      <c r="U91" s="311">
        <f>SUM(U84:U89,U77:U81,U68:U74,U60:U65,U52:U57,U46:U49,U39:U43,U31:U36,U21:U28,U12:U18,U9)</f>
        <v>1193762</v>
      </c>
      <c r="V91" s="311">
        <f>SUM(V84:V89,V77:V81,V68:V74,V60:V65,V52:V57,V46:V49,V39:V43,V31:V36,V21:V28,V12:V18,V9)</f>
        <v>919882</v>
      </c>
      <c r="W91" s="312">
        <f>SUM(W84:W89,W77:W81,W68:W74,W60:W65,W52:W57,W46:W49,W39:W43,W31:W36,W21:W28,W12:W18,W9)</f>
        <v>6132436</v>
      </c>
      <c r="X91" s="306"/>
      <c r="Y91" s="351">
        <f>(G91-L91)/L91</f>
        <v>-3.6297616347137719E-2</v>
      </c>
      <c r="Z91" s="350">
        <f>(G91-R91)/R91</f>
        <v>6.306135934883586E-2</v>
      </c>
      <c r="AA91" s="325">
        <f>(L91-W91)/L91</f>
        <v>0.2445797783058633</v>
      </c>
    </row>
    <row r="92" spans="1:27">
      <c r="A92" s="233"/>
      <c r="B92" s="234"/>
      <c r="C92" s="320"/>
      <c r="D92" s="320"/>
      <c r="E92" s="320"/>
      <c r="F92" s="320"/>
      <c r="G92" s="320"/>
      <c r="H92" s="244"/>
      <c r="I92" s="245"/>
      <c r="J92" s="245"/>
      <c r="K92" s="245"/>
      <c r="L92" s="245"/>
      <c r="M92" s="245"/>
      <c r="N92" s="245"/>
      <c r="O92" s="245"/>
      <c r="P92" s="245"/>
      <c r="Q92" s="245"/>
      <c r="R92" s="245"/>
      <c r="S92" s="245"/>
      <c r="T92" s="245"/>
      <c r="U92" s="245"/>
      <c r="V92" s="245"/>
      <c r="W92" s="245"/>
      <c r="X92" s="314"/>
      <c r="Y92" s="237"/>
      <c r="Z92" s="349"/>
      <c r="AA92" s="246"/>
    </row>
    <row r="95" spans="1:27">
      <c r="C95" s="321"/>
      <c r="D95" s="321"/>
      <c r="E95" s="321"/>
      <c r="F95" s="321"/>
      <c r="G95" s="321"/>
      <c r="H95" s="322"/>
    </row>
    <row r="96" spans="1:27">
      <c r="C96" s="321"/>
      <c r="D96" s="321"/>
      <c r="E96" s="321"/>
      <c r="F96" s="321"/>
      <c r="G96" s="321"/>
    </row>
    <row r="97" spans="3:7">
      <c r="C97" s="321"/>
      <c r="D97" s="321"/>
      <c r="E97" s="321"/>
      <c r="F97" s="321"/>
      <c r="G97" s="321"/>
    </row>
    <row r="98" spans="3:7">
      <c r="C98" s="321"/>
      <c r="D98" s="321"/>
      <c r="E98" s="321"/>
      <c r="F98" s="321"/>
      <c r="G98" s="321"/>
    </row>
    <row r="99" spans="3:7">
      <c r="C99" s="321"/>
      <c r="D99" s="321"/>
      <c r="E99" s="321"/>
      <c r="F99" s="321"/>
      <c r="G99" s="321"/>
    </row>
    <row r="100" spans="3:7">
      <c r="C100" s="321"/>
      <c r="D100" s="321"/>
      <c r="E100" s="321"/>
      <c r="F100" s="321"/>
      <c r="G100" s="321"/>
    </row>
    <row r="101" spans="3:7">
      <c r="C101" s="321"/>
      <c r="D101" s="321"/>
      <c r="E101" s="321"/>
      <c r="F101" s="321"/>
      <c r="G101" s="321"/>
    </row>
    <row r="102" spans="3:7">
      <c r="C102" s="321"/>
      <c r="D102" s="321"/>
      <c r="E102" s="321"/>
      <c r="F102" s="321"/>
      <c r="G102" s="321"/>
    </row>
    <row r="103" spans="3:7">
      <c r="C103" s="321"/>
      <c r="D103" s="321"/>
      <c r="E103" s="321"/>
      <c r="F103" s="321"/>
      <c r="G103" s="321"/>
    </row>
    <row r="104" spans="3:7">
      <c r="C104" s="321"/>
      <c r="D104" s="321"/>
      <c r="E104" s="321"/>
      <c r="F104" s="321"/>
      <c r="G104" s="321"/>
    </row>
    <row r="105" spans="3:7">
      <c r="C105" s="321"/>
      <c r="D105" s="321"/>
      <c r="E105" s="321"/>
      <c r="F105" s="321"/>
      <c r="G105" s="321"/>
    </row>
    <row r="106" spans="3:7">
      <c r="C106" s="321"/>
      <c r="D106" s="321"/>
      <c r="E106" s="321"/>
      <c r="F106" s="321"/>
      <c r="G106" s="321"/>
    </row>
    <row r="107" spans="3:7">
      <c r="C107" s="321"/>
      <c r="D107" s="321"/>
      <c r="E107" s="321"/>
      <c r="F107" s="321"/>
      <c r="G107" s="321"/>
    </row>
    <row r="108" spans="3:7">
      <c r="C108" s="321"/>
      <c r="D108" s="321"/>
      <c r="E108" s="321"/>
      <c r="F108" s="321"/>
      <c r="G108" s="321"/>
    </row>
    <row r="109" spans="3:7">
      <c r="C109" s="321"/>
      <c r="D109" s="321"/>
      <c r="E109" s="321"/>
      <c r="F109" s="321"/>
      <c r="G109" s="321"/>
    </row>
    <row r="110" spans="3:7">
      <c r="C110" s="321"/>
      <c r="D110" s="321"/>
      <c r="E110" s="321"/>
      <c r="F110" s="321"/>
      <c r="G110" s="321"/>
    </row>
    <row r="111" spans="3:7">
      <c r="C111" s="321"/>
      <c r="D111" s="321"/>
      <c r="E111" s="321"/>
      <c r="F111" s="321"/>
      <c r="G111" s="321"/>
    </row>
    <row r="112" spans="3:7">
      <c r="C112" s="321"/>
      <c r="D112" s="321"/>
      <c r="E112" s="321"/>
      <c r="F112" s="321"/>
      <c r="G112" s="321"/>
    </row>
    <row r="113" spans="3:7">
      <c r="C113" s="321"/>
      <c r="D113" s="321"/>
      <c r="E113" s="321"/>
      <c r="F113" s="321"/>
      <c r="G113" s="321"/>
    </row>
    <row r="114" spans="3:7">
      <c r="C114" s="321"/>
      <c r="D114" s="321"/>
      <c r="E114" s="321"/>
      <c r="F114" s="321"/>
      <c r="G114" s="321"/>
    </row>
    <row r="115" spans="3:7">
      <c r="C115" s="321"/>
      <c r="D115" s="321"/>
      <c r="E115" s="321"/>
      <c r="F115" s="321"/>
      <c r="G115" s="321"/>
    </row>
    <row r="116" spans="3:7">
      <c r="C116" s="321"/>
      <c r="D116" s="321"/>
      <c r="E116" s="321"/>
      <c r="F116" s="321"/>
      <c r="G116" s="321"/>
    </row>
    <row r="117" spans="3:7">
      <c r="C117" s="321"/>
      <c r="D117" s="321"/>
      <c r="E117" s="321"/>
      <c r="F117" s="321"/>
      <c r="G117" s="321"/>
    </row>
    <row r="118" spans="3:7">
      <c r="C118" s="321"/>
      <c r="D118" s="321"/>
      <c r="E118" s="321"/>
      <c r="F118" s="321"/>
      <c r="G118" s="321"/>
    </row>
    <row r="119" spans="3:7">
      <c r="C119" s="321"/>
      <c r="D119" s="321"/>
      <c r="E119" s="321"/>
      <c r="F119" s="321"/>
      <c r="G119" s="321"/>
    </row>
    <row r="120" spans="3:7">
      <c r="C120" s="321"/>
      <c r="D120" s="321"/>
      <c r="E120" s="321"/>
      <c r="F120" s="321"/>
      <c r="G120" s="321"/>
    </row>
    <row r="121" spans="3:7">
      <c r="C121" s="321"/>
      <c r="D121" s="321"/>
      <c r="E121" s="321"/>
      <c r="F121" s="321"/>
      <c r="G121" s="321"/>
    </row>
    <row r="122" spans="3:7">
      <c r="C122" s="321"/>
      <c r="D122" s="321"/>
      <c r="E122" s="321"/>
      <c r="F122" s="321"/>
      <c r="G122" s="321"/>
    </row>
    <row r="123" spans="3:7">
      <c r="C123" s="321"/>
      <c r="D123" s="321"/>
      <c r="E123" s="321"/>
      <c r="F123" s="321"/>
      <c r="G123" s="321"/>
    </row>
    <row r="124" spans="3:7">
      <c r="C124" s="321"/>
      <c r="D124" s="321"/>
      <c r="E124" s="321"/>
      <c r="F124" s="321"/>
      <c r="G124" s="321"/>
    </row>
    <row r="125" spans="3:7">
      <c r="C125" s="321"/>
      <c r="D125" s="321"/>
      <c r="E125" s="321"/>
      <c r="F125" s="321"/>
      <c r="G125" s="321"/>
    </row>
    <row r="126" spans="3:7">
      <c r="C126" s="321"/>
      <c r="D126" s="321"/>
      <c r="E126" s="321"/>
      <c r="F126" s="321"/>
      <c r="G126" s="321"/>
    </row>
    <row r="127" spans="3:7">
      <c r="C127" s="321"/>
      <c r="D127" s="321"/>
      <c r="E127" s="321"/>
      <c r="F127" s="321"/>
      <c r="G127" s="321"/>
    </row>
    <row r="128" spans="3:7">
      <c r="C128" s="321"/>
      <c r="D128" s="321"/>
      <c r="E128" s="321"/>
      <c r="F128" s="321"/>
      <c r="G128" s="321"/>
    </row>
    <row r="129" spans="3:7">
      <c r="C129" s="321"/>
      <c r="D129" s="321"/>
      <c r="E129" s="321"/>
      <c r="F129" s="321"/>
      <c r="G129" s="321"/>
    </row>
    <row r="130" spans="3:7">
      <c r="C130" s="321"/>
      <c r="D130" s="321"/>
      <c r="E130" s="321"/>
      <c r="F130" s="321"/>
      <c r="G130" s="321"/>
    </row>
    <row r="131" spans="3:7">
      <c r="C131" s="321"/>
      <c r="D131" s="321"/>
      <c r="E131" s="321"/>
      <c r="F131" s="321"/>
      <c r="G131" s="321"/>
    </row>
    <row r="132" spans="3:7">
      <c r="C132" s="321"/>
      <c r="D132" s="321"/>
      <c r="E132" s="321"/>
      <c r="F132" s="321"/>
      <c r="G132" s="321"/>
    </row>
    <row r="133" spans="3:7">
      <c r="C133" s="321"/>
      <c r="D133" s="321"/>
      <c r="E133" s="321"/>
      <c r="F133" s="321"/>
      <c r="G133" s="321"/>
    </row>
    <row r="134" spans="3:7">
      <c r="C134" s="321"/>
      <c r="D134" s="321"/>
      <c r="E134" s="321"/>
      <c r="F134" s="321"/>
      <c r="G134" s="321"/>
    </row>
    <row r="135" spans="3:7">
      <c r="C135" s="321"/>
      <c r="D135" s="321"/>
      <c r="E135" s="321"/>
      <c r="F135" s="321"/>
      <c r="G135" s="321"/>
    </row>
    <row r="136" spans="3:7">
      <c r="C136" s="321"/>
      <c r="D136" s="321"/>
      <c r="E136" s="321"/>
      <c r="F136" s="321"/>
      <c r="G136" s="321"/>
    </row>
    <row r="137" spans="3:7">
      <c r="C137" s="321"/>
      <c r="D137" s="321"/>
      <c r="E137" s="321"/>
      <c r="F137" s="321"/>
      <c r="G137" s="321"/>
    </row>
    <row r="138" spans="3:7">
      <c r="C138" s="321"/>
      <c r="D138" s="321"/>
      <c r="E138" s="321"/>
      <c r="F138" s="321"/>
      <c r="G138" s="321"/>
    </row>
    <row r="139" spans="3:7">
      <c r="C139" s="321"/>
      <c r="D139" s="321"/>
      <c r="E139" s="321"/>
      <c r="F139" s="321"/>
      <c r="G139" s="321"/>
    </row>
    <row r="140" spans="3:7">
      <c r="C140" s="321"/>
      <c r="D140" s="321"/>
      <c r="E140" s="321"/>
      <c r="F140" s="321"/>
      <c r="G140" s="321"/>
    </row>
    <row r="141" spans="3:7">
      <c r="C141" s="321"/>
      <c r="D141" s="321"/>
      <c r="E141" s="321"/>
      <c r="F141" s="321"/>
      <c r="G141" s="321"/>
    </row>
    <row r="142" spans="3:7">
      <c r="C142" s="321"/>
      <c r="D142" s="321"/>
      <c r="E142" s="321"/>
      <c r="F142" s="321"/>
      <c r="G142" s="321"/>
    </row>
    <row r="143" spans="3:7">
      <c r="C143" s="321"/>
      <c r="D143" s="321"/>
      <c r="E143" s="321"/>
      <c r="F143" s="321"/>
      <c r="G143" s="321"/>
    </row>
    <row r="144" spans="3:7">
      <c r="C144" s="321"/>
      <c r="D144" s="321"/>
      <c r="E144" s="321"/>
      <c r="F144" s="321"/>
      <c r="G144" s="321"/>
    </row>
    <row r="145" spans="3:7">
      <c r="C145" s="321"/>
      <c r="D145" s="321"/>
      <c r="E145" s="321"/>
      <c r="F145" s="321"/>
      <c r="G145" s="321"/>
    </row>
    <row r="146" spans="3:7">
      <c r="C146" s="321"/>
      <c r="D146" s="321"/>
      <c r="E146" s="321"/>
      <c r="F146" s="321"/>
      <c r="G146" s="321"/>
    </row>
    <row r="147" spans="3:7">
      <c r="C147" s="321"/>
      <c r="D147" s="321"/>
      <c r="E147" s="321"/>
      <c r="F147" s="321"/>
      <c r="G147" s="321"/>
    </row>
    <row r="148" spans="3:7">
      <c r="C148" s="321"/>
      <c r="D148" s="321"/>
      <c r="E148" s="321"/>
      <c r="F148" s="321"/>
      <c r="G148" s="321"/>
    </row>
    <row r="149" spans="3:7">
      <c r="C149" s="321"/>
      <c r="D149" s="321"/>
      <c r="E149" s="321"/>
      <c r="F149" s="321"/>
      <c r="G149" s="321"/>
    </row>
    <row r="150" spans="3:7">
      <c r="C150" s="321"/>
      <c r="D150" s="321"/>
      <c r="E150" s="321"/>
      <c r="F150" s="321"/>
      <c r="G150" s="321"/>
    </row>
    <row r="151" spans="3:7">
      <c r="C151" s="321"/>
      <c r="D151" s="321"/>
      <c r="E151" s="321"/>
      <c r="F151" s="321"/>
      <c r="G151" s="321"/>
    </row>
    <row r="152" spans="3:7">
      <c r="C152" s="321"/>
      <c r="D152" s="321"/>
      <c r="E152" s="321"/>
      <c r="F152" s="321"/>
      <c r="G152" s="321"/>
    </row>
    <row r="153" spans="3:7">
      <c r="C153" s="321"/>
      <c r="D153" s="321"/>
      <c r="E153" s="321"/>
      <c r="F153" s="321"/>
      <c r="G153" s="321"/>
    </row>
    <row r="154" spans="3:7">
      <c r="C154" s="321"/>
      <c r="D154" s="321"/>
      <c r="E154" s="321"/>
      <c r="F154" s="321"/>
      <c r="G154" s="321"/>
    </row>
    <row r="155" spans="3:7">
      <c r="C155" s="321"/>
      <c r="D155" s="321"/>
      <c r="E155" s="321"/>
      <c r="F155" s="321"/>
      <c r="G155" s="321"/>
    </row>
    <row r="156" spans="3:7">
      <c r="C156" s="321"/>
      <c r="D156" s="321"/>
      <c r="E156" s="321"/>
      <c r="F156" s="321"/>
      <c r="G156" s="321"/>
    </row>
    <row r="157" spans="3:7">
      <c r="C157" s="321"/>
      <c r="D157" s="321"/>
      <c r="E157" s="321"/>
      <c r="F157" s="321"/>
      <c r="G157" s="321"/>
    </row>
    <row r="158" spans="3:7">
      <c r="C158" s="321"/>
      <c r="D158" s="321"/>
      <c r="E158" s="321"/>
      <c r="F158" s="321"/>
      <c r="G158" s="321"/>
    </row>
    <row r="159" spans="3:7">
      <c r="C159" s="321"/>
      <c r="D159" s="321"/>
      <c r="E159" s="321"/>
      <c r="F159" s="321"/>
      <c r="G159" s="321"/>
    </row>
    <row r="160" spans="3:7">
      <c r="C160" s="321"/>
      <c r="D160" s="321"/>
      <c r="E160" s="321"/>
      <c r="F160" s="321"/>
      <c r="G160" s="321"/>
    </row>
    <row r="161" spans="3:7">
      <c r="C161" s="321"/>
      <c r="D161" s="321"/>
      <c r="E161" s="321"/>
      <c r="F161" s="321"/>
      <c r="G161" s="321"/>
    </row>
    <row r="162" spans="3:7">
      <c r="C162" s="321"/>
      <c r="D162" s="321"/>
      <c r="E162" s="321"/>
      <c r="F162" s="321"/>
      <c r="G162" s="321"/>
    </row>
    <row r="163" spans="3:7">
      <c r="C163" s="321"/>
      <c r="D163" s="321"/>
      <c r="E163" s="321"/>
      <c r="F163" s="321"/>
      <c r="G163" s="321"/>
    </row>
    <row r="164" spans="3:7">
      <c r="C164" s="321"/>
      <c r="D164" s="321"/>
      <c r="E164" s="321"/>
      <c r="F164" s="321"/>
      <c r="G164" s="321"/>
    </row>
    <row r="165" spans="3:7">
      <c r="C165" s="321"/>
      <c r="D165" s="321"/>
      <c r="E165" s="321"/>
      <c r="F165" s="321"/>
      <c r="G165" s="321"/>
    </row>
    <row r="166" spans="3:7">
      <c r="C166" s="321"/>
      <c r="D166" s="321"/>
      <c r="E166" s="321"/>
      <c r="F166" s="321"/>
      <c r="G166" s="321"/>
    </row>
    <row r="167" spans="3:7">
      <c r="C167" s="321"/>
      <c r="D167" s="321"/>
      <c r="E167" s="321"/>
      <c r="F167" s="321"/>
      <c r="G167" s="321"/>
    </row>
    <row r="168" spans="3:7">
      <c r="C168" s="321"/>
      <c r="D168" s="321"/>
      <c r="E168" s="321"/>
      <c r="F168" s="321"/>
      <c r="G168" s="321"/>
    </row>
    <row r="169" spans="3:7">
      <c r="C169" s="321"/>
      <c r="D169" s="321"/>
      <c r="E169" s="321"/>
      <c r="F169" s="321"/>
      <c r="G169" s="321"/>
    </row>
    <row r="170" spans="3:7">
      <c r="C170" s="321"/>
      <c r="D170" s="321"/>
      <c r="E170" s="321"/>
      <c r="F170" s="321"/>
      <c r="G170" s="321"/>
    </row>
    <row r="171" spans="3:7">
      <c r="C171" s="321"/>
      <c r="D171" s="321"/>
      <c r="E171" s="321"/>
      <c r="F171" s="321"/>
      <c r="G171" s="321"/>
    </row>
    <row r="172" spans="3:7">
      <c r="C172" s="321"/>
      <c r="D172" s="321"/>
      <c r="E172" s="321"/>
      <c r="F172" s="321"/>
      <c r="G172" s="321"/>
    </row>
    <row r="173" spans="3:7">
      <c r="C173" s="321"/>
      <c r="D173" s="321"/>
      <c r="E173" s="321"/>
      <c r="F173" s="321"/>
      <c r="G173" s="321"/>
    </row>
    <row r="174" spans="3:7">
      <c r="C174" s="321"/>
      <c r="D174" s="321"/>
      <c r="E174" s="321"/>
      <c r="F174" s="321"/>
      <c r="G174" s="321"/>
    </row>
    <row r="175" spans="3:7">
      <c r="C175" s="321"/>
      <c r="D175" s="321"/>
      <c r="E175" s="321"/>
      <c r="F175" s="321"/>
      <c r="G175" s="321"/>
    </row>
    <row r="176" spans="3:7">
      <c r="C176" s="321"/>
      <c r="D176" s="321"/>
      <c r="E176" s="321"/>
      <c r="F176" s="321"/>
      <c r="G176" s="321"/>
    </row>
    <row r="177" spans="3:7">
      <c r="C177" s="321"/>
      <c r="D177" s="321"/>
      <c r="E177" s="321"/>
      <c r="F177" s="321"/>
      <c r="G177" s="321"/>
    </row>
    <row r="178" spans="3:7">
      <c r="C178" s="321"/>
      <c r="D178" s="321"/>
      <c r="E178" s="321"/>
      <c r="F178" s="321"/>
      <c r="G178" s="321"/>
    </row>
    <row r="179" spans="3:7">
      <c r="C179" s="321"/>
      <c r="D179" s="321"/>
      <c r="E179" s="321"/>
      <c r="F179" s="321"/>
      <c r="G179" s="321"/>
    </row>
    <row r="180" spans="3:7">
      <c r="C180" s="321"/>
      <c r="D180" s="321"/>
      <c r="E180" s="321"/>
      <c r="F180" s="321"/>
      <c r="G180" s="321"/>
    </row>
    <row r="181" spans="3:7">
      <c r="C181" s="321"/>
      <c r="D181" s="321"/>
      <c r="E181" s="321"/>
      <c r="F181" s="321"/>
      <c r="G181" s="321"/>
    </row>
    <row r="182" spans="3:7">
      <c r="C182" s="321"/>
      <c r="D182" s="321"/>
      <c r="E182" s="321"/>
      <c r="F182" s="321"/>
      <c r="G182" s="321"/>
    </row>
    <row r="183" spans="3:7">
      <c r="C183" s="321"/>
      <c r="D183" s="321"/>
      <c r="E183" s="321"/>
      <c r="F183" s="321"/>
      <c r="G183" s="321"/>
    </row>
    <row r="184" spans="3:7">
      <c r="C184" s="321"/>
      <c r="D184" s="321"/>
      <c r="E184" s="321"/>
      <c r="F184" s="321"/>
      <c r="G184" s="321"/>
    </row>
    <row r="185" spans="3:7">
      <c r="C185" s="321"/>
      <c r="D185" s="321"/>
      <c r="E185" s="321"/>
      <c r="F185" s="321"/>
      <c r="G185" s="321"/>
    </row>
    <row r="186" spans="3:7">
      <c r="C186" s="321"/>
      <c r="D186" s="321"/>
      <c r="E186" s="321"/>
      <c r="F186" s="321"/>
      <c r="G186" s="321"/>
    </row>
    <row r="187" spans="3:7">
      <c r="C187" s="321"/>
      <c r="D187" s="321"/>
      <c r="E187" s="321"/>
      <c r="F187" s="321"/>
      <c r="G187" s="321"/>
    </row>
    <row r="188" spans="3:7">
      <c r="C188" s="321"/>
      <c r="D188" s="321"/>
      <c r="E188" s="321"/>
      <c r="F188" s="321"/>
      <c r="G188" s="321"/>
    </row>
    <row r="189" spans="3:7">
      <c r="C189" s="321"/>
      <c r="D189" s="321"/>
      <c r="E189" s="321"/>
      <c r="F189" s="321"/>
      <c r="G189" s="321"/>
    </row>
    <row r="190" spans="3:7">
      <c r="C190" s="321"/>
      <c r="D190" s="321"/>
      <c r="E190" s="321"/>
      <c r="F190" s="321"/>
      <c r="G190" s="321"/>
    </row>
    <row r="191" spans="3:7">
      <c r="C191" s="321"/>
      <c r="D191" s="321"/>
      <c r="E191" s="321"/>
      <c r="F191" s="321"/>
      <c r="G191" s="321"/>
    </row>
    <row r="192" spans="3:7">
      <c r="C192" s="321"/>
      <c r="D192" s="321"/>
      <c r="E192" s="321"/>
      <c r="F192" s="321"/>
      <c r="G192" s="321"/>
    </row>
    <row r="193" spans="3:7">
      <c r="C193" s="321"/>
      <c r="D193" s="321"/>
      <c r="E193" s="321"/>
      <c r="F193" s="321"/>
      <c r="G193" s="321"/>
    </row>
    <row r="194" spans="3:7">
      <c r="C194" s="321"/>
      <c r="D194" s="321"/>
      <c r="E194" s="321"/>
      <c r="F194" s="321"/>
      <c r="G194" s="321"/>
    </row>
    <row r="195" spans="3:7">
      <c r="C195" s="321"/>
      <c r="D195" s="321"/>
      <c r="E195" s="321"/>
      <c r="F195" s="321"/>
      <c r="G195" s="321"/>
    </row>
    <row r="196" spans="3:7">
      <c r="C196" s="321"/>
      <c r="D196" s="321"/>
      <c r="E196" s="321"/>
      <c r="F196" s="321"/>
      <c r="G196" s="321"/>
    </row>
    <row r="197" spans="3:7">
      <c r="C197" s="321"/>
      <c r="D197" s="321"/>
      <c r="E197" s="321"/>
      <c r="F197" s="321"/>
      <c r="G197" s="321"/>
    </row>
    <row r="198" spans="3:7">
      <c r="C198" s="321"/>
      <c r="D198" s="321"/>
      <c r="E198" s="321"/>
      <c r="F198" s="321"/>
      <c r="G198" s="321"/>
    </row>
    <row r="199" spans="3:7">
      <c r="C199" s="321"/>
      <c r="D199" s="321"/>
      <c r="E199" s="321"/>
      <c r="F199" s="321"/>
      <c r="G199" s="321"/>
    </row>
    <row r="200" spans="3:7">
      <c r="C200" s="321"/>
      <c r="D200" s="321"/>
      <c r="E200" s="321"/>
      <c r="F200" s="321"/>
      <c r="G200" s="321"/>
    </row>
    <row r="201" spans="3:7">
      <c r="C201" s="321"/>
      <c r="D201" s="321"/>
      <c r="E201" s="321"/>
      <c r="F201" s="321"/>
      <c r="G201" s="321"/>
    </row>
    <row r="202" spans="3:7">
      <c r="C202" s="321"/>
      <c r="D202" s="321"/>
      <c r="E202" s="321"/>
      <c r="F202" s="321"/>
      <c r="G202" s="321"/>
    </row>
    <row r="203" spans="3:7">
      <c r="C203" s="321"/>
      <c r="D203" s="321"/>
      <c r="E203" s="321"/>
      <c r="F203" s="321"/>
      <c r="G203" s="321"/>
    </row>
    <row r="204" spans="3:7">
      <c r="C204" s="321"/>
      <c r="D204" s="321"/>
      <c r="E204" s="321"/>
      <c r="F204" s="321"/>
      <c r="G204" s="321"/>
    </row>
    <row r="205" spans="3:7">
      <c r="C205" s="321"/>
      <c r="D205" s="321"/>
      <c r="E205" s="321"/>
      <c r="F205" s="321"/>
      <c r="G205" s="321"/>
    </row>
    <row r="206" spans="3:7">
      <c r="C206" s="321"/>
      <c r="D206" s="321"/>
      <c r="E206" s="321"/>
      <c r="F206" s="321"/>
      <c r="G206" s="321"/>
    </row>
    <row r="207" spans="3:7">
      <c r="C207" s="321"/>
      <c r="D207" s="321"/>
      <c r="E207" s="321"/>
      <c r="F207" s="321"/>
      <c r="G207" s="321"/>
    </row>
    <row r="208" spans="3:7">
      <c r="C208" s="321"/>
      <c r="D208" s="321"/>
      <c r="E208" s="321"/>
      <c r="F208" s="321"/>
      <c r="G208" s="321"/>
    </row>
    <row r="209" spans="3:7">
      <c r="C209" s="321"/>
      <c r="D209" s="321"/>
      <c r="E209" s="321"/>
      <c r="F209" s="321"/>
      <c r="G209" s="321"/>
    </row>
    <row r="210" spans="3:7">
      <c r="C210" s="321"/>
      <c r="D210" s="321"/>
      <c r="E210" s="321"/>
      <c r="F210" s="321"/>
      <c r="G210" s="321"/>
    </row>
    <row r="211" spans="3:7">
      <c r="C211" s="321"/>
      <c r="D211" s="321"/>
      <c r="E211" s="321"/>
      <c r="F211" s="321"/>
      <c r="G211" s="321"/>
    </row>
    <row r="212" spans="3:7">
      <c r="C212" s="321"/>
      <c r="D212" s="321"/>
      <c r="E212" s="321"/>
      <c r="F212" s="321"/>
      <c r="G212" s="321"/>
    </row>
    <row r="213" spans="3:7">
      <c r="C213" s="321"/>
      <c r="D213" s="321"/>
      <c r="E213" s="321"/>
      <c r="F213" s="321"/>
      <c r="G213" s="321"/>
    </row>
    <row r="214" spans="3:7">
      <c r="C214" s="321"/>
      <c r="D214" s="321"/>
      <c r="E214" s="321"/>
      <c r="F214" s="321"/>
      <c r="G214" s="321"/>
    </row>
    <row r="215" spans="3:7">
      <c r="C215" s="321"/>
      <c r="D215" s="321"/>
      <c r="E215" s="321"/>
      <c r="F215" s="321"/>
      <c r="G215" s="321"/>
    </row>
    <row r="216" spans="3:7">
      <c r="C216" s="321"/>
      <c r="D216" s="321"/>
      <c r="E216" s="321"/>
      <c r="F216" s="321"/>
      <c r="G216" s="321"/>
    </row>
    <row r="217" spans="3:7">
      <c r="C217" s="321"/>
      <c r="D217" s="321"/>
      <c r="E217" s="321"/>
      <c r="F217" s="321"/>
      <c r="G217" s="321"/>
    </row>
    <row r="218" spans="3:7">
      <c r="C218" s="321"/>
      <c r="D218" s="321"/>
      <c r="E218" s="321"/>
      <c r="F218" s="321"/>
      <c r="G218" s="321"/>
    </row>
    <row r="219" spans="3:7">
      <c r="C219" s="321"/>
      <c r="D219" s="321"/>
      <c r="E219" s="321"/>
      <c r="F219" s="321"/>
      <c r="G219" s="321"/>
    </row>
    <row r="220" spans="3:7">
      <c r="C220" s="321"/>
      <c r="D220" s="321"/>
      <c r="E220" s="321"/>
      <c r="F220" s="321"/>
      <c r="G220" s="321"/>
    </row>
    <row r="221" spans="3:7">
      <c r="C221" s="321"/>
      <c r="D221" s="321"/>
      <c r="E221" s="321"/>
      <c r="F221" s="321"/>
      <c r="G221" s="321"/>
    </row>
    <row r="222" spans="3:7">
      <c r="C222" s="321"/>
      <c r="D222" s="321"/>
      <c r="E222" s="321"/>
      <c r="F222" s="321"/>
      <c r="G222" s="321"/>
    </row>
    <row r="223" spans="3:7">
      <c r="C223" s="321"/>
      <c r="D223" s="321"/>
      <c r="E223" s="321"/>
      <c r="F223" s="321"/>
      <c r="G223" s="321"/>
    </row>
    <row r="224" spans="3:7">
      <c r="C224" s="321"/>
      <c r="D224" s="321"/>
      <c r="E224" s="321"/>
      <c r="F224" s="321"/>
      <c r="G224" s="321"/>
    </row>
    <row r="225" spans="3:7">
      <c r="C225" s="321"/>
      <c r="D225" s="321"/>
      <c r="E225" s="321"/>
      <c r="F225" s="321"/>
      <c r="G225" s="321"/>
    </row>
    <row r="226" spans="3:7">
      <c r="C226" s="321"/>
      <c r="D226" s="321"/>
      <c r="E226" s="321"/>
      <c r="F226" s="321"/>
      <c r="G226" s="321"/>
    </row>
    <row r="227" spans="3:7">
      <c r="C227" s="321"/>
      <c r="D227" s="321"/>
      <c r="E227" s="321"/>
      <c r="F227" s="321"/>
      <c r="G227" s="321"/>
    </row>
    <row r="228" spans="3:7">
      <c r="C228" s="321"/>
      <c r="D228" s="321"/>
      <c r="E228" s="321"/>
      <c r="F228" s="321"/>
      <c r="G228" s="321"/>
    </row>
    <row r="229" spans="3:7">
      <c r="C229" s="321"/>
      <c r="D229" s="321"/>
      <c r="E229" s="321"/>
      <c r="F229" s="321"/>
      <c r="G229" s="321"/>
    </row>
    <row r="230" spans="3:7">
      <c r="C230" s="321"/>
      <c r="D230" s="321"/>
      <c r="E230" s="321"/>
      <c r="F230" s="321"/>
      <c r="G230" s="321"/>
    </row>
    <row r="231" spans="3:7">
      <c r="C231" s="321"/>
      <c r="D231" s="321"/>
      <c r="E231" s="321"/>
      <c r="F231" s="321"/>
      <c r="G231" s="321"/>
    </row>
    <row r="232" spans="3:7">
      <c r="C232" s="321"/>
      <c r="D232" s="321"/>
      <c r="E232" s="321"/>
      <c r="F232" s="321"/>
      <c r="G232" s="321"/>
    </row>
    <row r="233" spans="3:7">
      <c r="C233" s="321"/>
      <c r="D233" s="321"/>
      <c r="E233" s="321"/>
      <c r="F233" s="321"/>
      <c r="G233" s="321"/>
    </row>
    <row r="234" spans="3:7">
      <c r="C234" s="321"/>
      <c r="D234" s="321"/>
      <c r="E234" s="321"/>
      <c r="F234" s="321"/>
      <c r="G234" s="321"/>
    </row>
    <row r="235" spans="3:7">
      <c r="C235" s="321"/>
      <c r="D235" s="321"/>
      <c r="E235" s="321"/>
      <c r="F235" s="321"/>
      <c r="G235" s="321"/>
    </row>
    <row r="236" spans="3:7">
      <c r="C236" s="321"/>
      <c r="D236" s="321"/>
      <c r="E236" s="321"/>
      <c r="F236" s="321"/>
      <c r="G236" s="321"/>
    </row>
    <row r="237" spans="3:7">
      <c r="C237" s="321"/>
      <c r="D237" s="321"/>
      <c r="E237" s="321"/>
      <c r="F237" s="321"/>
      <c r="G237" s="321"/>
    </row>
    <row r="238" spans="3:7">
      <c r="C238" s="321"/>
      <c r="D238" s="321"/>
      <c r="E238" s="321"/>
      <c r="F238" s="321"/>
      <c r="G238" s="321"/>
    </row>
    <row r="239" spans="3:7">
      <c r="C239" s="321"/>
      <c r="D239" s="321"/>
      <c r="E239" s="321"/>
      <c r="F239" s="321"/>
      <c r="G239" s="321"/>
    </row>
    <row r="240" spans="3:7">
      <c r="C240" s="321"/>
      <c r="D240" s="321"/>
      <c r="E240" s="321"/>
      <c r="F240" s="321"/>
      <c r="G240" s="321"/>
    </row>
    <row r="241" spans="3:7">
      <c r="C241" s="321"/>
      <c r="D241" s="321"/>
      <c r="E241" s="321"/>
      <c r="F241" s="321"/>
      <c r="G241" s="321"/>
    </row>
    <row r="242" spans="3:7">
      <c r="C242" s="321"/>
      <c r="D242" s="321"/>
      <c r="E242" s="321"/>
      <c r="F242" s="321"/>
      <c r="G242" s="321"/>
    </row>
    <row r="243" spans="3:7">
      <c r="C243" s="321"/>
      <c r="D243" s="321"/>
      <c r="E243" s="321"/>
      <c r="F243" s="321"/>
      <c r="G243" s="321"/>
    </row>
    <row r="244" spans="3:7">
      <c r="C244" s="321"/>
      <c r="D244" s="321"/>
      <c r="E244" s="321"/>
      <c r="F244" s="321"/>
      <c r="G244" s="321"/>
    </row>
    <row r="245" spans="3:7">
      <c r="C245" s="321"/>
      <c r="D245" s="321"/>
      <c r="E245" s="321"/>
      <c r="F245" s="321"/>
      <c r="G245" s="321"/>
    </row>
    <row r="246" spans="3:7">
      <c r="C246" s="321"/>
      <c r="D246" s="321"/>
      <c r="E246" s="321"/>
      <c r="F246" s="321"/>
      <c r="G246" s="321"/>
    </row>
    <row r="247" spans="3:7">
      <c r="C247" s="321"/>
      <c r="D247" s="321"/>
      <c r="E247" s="321"/>
      <c r="F247" s="321"/>
      <c r="G247" s="321"/>
    </row>
    <row r="248" spans="3:7">
      <c r="C248" s="321"/>
      <c r="D248" s="321"/>
      <c r="E248" s="321"/>
      <c r="F248" s="321"/>
      <c r="G248" s="321"/>
    </row>
  </sheetData>
  <mergeCells count="21">
    <mergeCell ref="A1:AA1"/>
    <mergeCell ref="A3:B5"/>
    <mergeCell ref="H3:L3"/>
    <mergeCell ref="S3:W3"/>
    <mergeCell ref="AA3:AA5"/>
    <mergeCell ref="H4:J4"/>
    <mergeCell ref="K4:K5"/>
    <mergeCell ref="L4:L5"/>
    <mergeCell ref="C3:G3"/>
    <mergeCell ref="C4:E4"/>
    <mergeCell ref="F4:F5"/>
    <mergeCell ref="G4:G5"/>
    <mergeCell ref="N3:R3"/>
    <mergeCell ref="N4:P4"/>
    <mergeCell ref="Q4:Q5"/>
    <mergeCell ref="R4:R5"/>
    <mergeCell ref="Z3:Z5"/>
    <mergeCell ref="Y3:Y5"/>
    <mergeCell ref="S4:U4"/>
    <mergeCell ref="V4:V5"/>
    <mergeCell ref="W4:W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dimension ref="A1:S52"/>
  <sheetViews>
    <sheetView zoomScale="85" zoomScaleNormal="85" workbookViewId="0"/>
  </sheetViews>
  <sheetFormatPr defaultRowHeight="12.75"/>
  <cols>
    <col min="1" max="1" width="37.5703125" style="11" customWidth="1"/>
    <col min="2" max="11" width="12.7109375" style="31" customWidth="1"/>
    <col min="12" max="12" width="3.85546875" style="2" customWidth="1"/>
    <col min="13" max="13" width="14" style="1" customWidth="1"/>
    <col min="14" max="14" width="12.5703125" style="1" bestFit="1" customWidth="1"/>
    <col min="15" max="15" width="6.28515625" style="1" bestFit="1" customWidth="1"/>
    <col min="16" max="16" width="7.85546875" style="1" bestFit="1" customWidth="1"/>
    <col min="17" max="18" width="6.28515625" style="1" bestFit="1" customWidth="1"/>
    <col min="19" max="16384" width="9.140625" style="2"/>
  </cols>
  <sheetData>
    <row r="1" spans="1:19" ht="41.25" customHeight="1" thickBot="1">
      <c r="A1" s="363" t="s">
        <v>309</v>
      </c>
      <c r="B1" s="28"/>
      <c r="C1" s="28"/>
      <c r="D1" s="28"/>
      <c r="E1" s="28"/>
      <c r="G1" s="28"/>
      <c r="H1" s="28"/>
      <c r="I1" s="28"/>
      <c r="J1" s="28"/>
      <c r="K1" s="28"/>
    </row>
    <row r="2" spans="1:19" ht="15.75">
      <c r="A2" s="43"/>
      <c r="B2" s="55"/>
      <c r="C2" s="55"/>
      <c r="D2" s="55"/>
      <c r="E2" s="55"/>
      <c r="F2" s="56"/>
      <c r="G2" s="55"/>
      <c r="H2" s="55"/>
      <c r="I2" s="55"/>
      <c r="J2" s="55"/>
      <c r="K2" s="55"/>
    </row>
    <row r="3" spans="1:19" ht="24.75" customHeight="1">
      <c r="A3" s="44"/>
      <c r="B3" s="406" t="s">
        <v>126</v>
      </c>
      <c r="C3" s="406" t="s">
        <v>127</v>
      </c>
      <c r="D3" s="406" t="s">
        <v>128</v>
      </c>
      <c r="E3" s="406" t="s">
        <v>129</v>
      </c>
      <c r="F3" s="406" t="s">
        <v>34</v>
      </c>
      <c r="G3" s="406" t="s">
        <v>35</v>
      </c>
      <c r="H3" s="407" t="s">
        <v>36</v>
      </c>
      <c r="I3" s="404" t="s">
        <v>305</v>
      </c>
      <c r="J3" s="405" t="s">
        <v>306</v>
      </c>
      <c r="K3" s="405" t="s">
        <v>307</v>
      </c>
      <c r="M3" s="364" t="s">
        <v>33</v>
      </c>
    </row>
    <row r="4" spans="1:19" ht="15.75" customHeight="1">
      <c r="A4" s="408" t="s">
        <v>0</v>
      </c>
      <c r="B4" s="409" t="s">
        <v>1</v>
      </c>
      <c r="C4" s="410" t="s">
        <v>1</v>
      </c>
      <c r="D4" s="410" t="s">
        <v>1</v>
      </c>
      <c r="E4" s="411" t="s">
        <v>1</v>
      </c>
      <c r="F4" s="409" t="s">
        <v>1</v>
      </c>
      <c r="G4" s="410" t="s">
        <v>1</v>
      </c>
      <c r="H4" s="411" t="s">
        <v>1</v>
      </c>
      <c r="I4" s="582" t="s">
        <v>2</v>
      </c>
      <c r="J4" s="583"/>
      <c r="K4" s="584"/>
    </row>
    <row r="5" spans="1:19" ht="13.35" customHeight="1">
      <c r="A5" s="385"/>
      <c r="B5" s="369"/>
      <c r="C5" s="48"/>
      <c r="D5" s="369"/>
      <c r="E5" s="48"/>
      <c r="F5" s="369"/>
      <c r="G5" s="48"/>
      <c r="H5" s="369"/>
      <c r="I5" s="48"/>
      <c r="J5" s="369"/>
      <c r="K5" s="48"/>
    </row>
    <row r="6" spans="1:19" ht="13.35" customHeight="1">
      <c r="A6" s="228" t="s">
        <v>3</v>
      </c>
      <c r="B6" s="370"/>
      <c r="C6" s="57"/>
      <c r="D6" s="370"/>
      <c r="E6" s="57"/>
      <c r="F6" s="400"/>
      <c r="G6" s="400"/>
      <c r="H6" s="370"/>
      <c r="I6" s="57"/>
      <c r="J6" s="370"/>
      <c r="K6" s="57"/>
    </row>
    <row r="7" spans="1:19" ht="13.35" customHeight="1">
      <c r="A7" s="386" t="s">
        <v>4</v>
      </c>
      <c r="B7" s="394">
        <f t="shared" ref="B7:K7" si="0">SUM(B8:B14)</f>
        <v>13462781</v>
      </c>
      <c r="C7" s="394">
        <f t="shared" si="0"/>
        <v>15652853</v>
      </c>
      <c r="D7" s="394">
        <f t="shared" si="0"/>
        <v>17865624</v>
      </c>
      <c r="E7" s="394">
        <f t="shared" si="0"/>
        <v>20511458</v>
      </c>
      <c r="F7" s="394">
        <f t="shared" si="0"/>
        <v>24531931</v>
      </c>
      <c r="G7" s="394">
        <f t="shared" si="0"/>
        <v>28404556.614000004</v>
      </c>
      <c r="H7" s="394">
        <f t="shared" si="0"/>
        <v>32969856.418000005</v>
      </c>
      <c r="I7" s="394">
        <f t="shared" si="0"/>
        <v>36822412.876000002</v>
      </c>
      <c r="J7" s="394">
        <f t="shared" si="0"/>
        <v>40393354.30399999</v>
      </c>
      <c r="K7" s="394">
        <f t="shared" si="0"/>
        <v>45534196.752999999</v>
      </c>
      <c r="M7" s="614">
        <f>SUM(B7:L7)</f>
        <v>276149023.96499997</v>
      </c>
      <c r="N7" s="26"/>
      <c r="O7" s="26"/>
      <c r="P7" s="26"/>
      <c r="Q7" s="26"/>
      <c r="R7" s="26"/>
      <c r="S7" s="25"/>
    </row>
    <row r="8" spans="1:19" ht="15.75" customHeight="1">
      <c r="A8" s="387" t="s">
        <v>5</v>
      </c>
      <c r="B8" s="395">
        <f>'2003'!B8</f>
        <v>3201323</v>
      </c>
      <c r="C8" s="395">
        <f>'2004'!B8</f>
        <v>3995220</v>
      </c>
      <c r="D8" s="395">
        <f>'2005'!B8</f>
        <v>4284428</v>
      </c>
      <c r="E8" s="395">
        <f>'2006'!B8</f>
        <v>4720846</v>
      </c>
      <c r="F8" s="395">
        <f>'2007'!B8</f>
        <v>5236265</v>
      </c>
      <c r="G8" s="395">
        <f>'2008'!B8</f>
        <v>5502934</v>
      </c>
      <c r="H8" s="395">
        <f>'2009'!B8</f>
        <v>5996993.6260000002</v>
      </c>
      <c r="I8" s="395">
        <f>'2010'!B8</f>
        <v>6224958.6350000007</v>
      </c>
      <c r="J8" s="395">
        <f>'2011'!B8</f>
        <v>6645488.7220000019</v>
      </c>
      <c r="K8" s="395">
        <f>'2012'!B8</f>
        <v>7143958.0900000008</v>
      </c>
      <c r="M8" s="366">
        <f>SUM(B8:L8)</f>
        <v>52952415.073000006</v>
      </c>
      <c r="N8" s="26"/>
      <c r="O8" s="26"/>
      <c r="P8" s="26"/>
      <c r="Q8" s="26"/>
      <c r="R8" s="26"/>
      <c r="S8" s="25"/>
    </row>
    <row r="9" spans="1:19" ht="13.35" customHeight="1">
      <c r="A9" s="387" t="s">
        <v>6</v>
      </c>
      <c r="B9" s="395">
        <f>'2003'!B9</f>
        <v>6010112</v>
      </c>
      <c r="C9" s="395">
        <f>'2004'!B9</f>
        <v>6558894</v>
      </c>
      <c r="D9" s="395">
        <f>'2005'!B9</f>
        <v>7352819</v>
      </c>
      <c r="E9" s="395">
        <f>'2006'!B9</f>
        <v>7812834</v>
      </c>
      <c r="F9" s="395">
        <f>'2007'!B9</f>
        <v>8394640</v>
      </c>
      <c r="G9" s="395">
        <f>'2008'!B9</f>
        <v>9795971.0010000002</v>
      </c>
      <c r="H9" s="395">
        <f>'2009'!B9</f>
        <v>12062549</v>
      </c>
      <c r="I9" s="395">
        <f>'2010'!B9</f>
        <v>15210922.987</v>
      </c>
      <c r="J9" s="395">
        <f>'2011'!B9</f>
        <v>18071544.862999994</v>
      </c>
      <c r="K9" s="395">
        <f>'2012'!B9</f>
        <v>21308064.115000002</v>
      </c>
      <c r="M9" s="367">
        <f t="shared" ref="M9:M40" si="1">SUM(B9:L9)</f>
        <v>112578350.96599999</v>
      </c>
      <c r="N9" s="26"/>
      <c r="O9" s="26"/>
      <c r="P9" s="26"/>
      <c r="Q9" s="26"/>
      <c r="R9" s="26"/>
      <c r="S9" s="25"/>
    </row>
    <row r="10" spans="1:19" ht="13.35" customHeight="1">
      <c r="A10" s="387" t="s">
        <v>7</v>
      </c>
      <c r="B10" s="395">
        <f>'2003'!B10</f>
        <v>264508</v>
      </c>
      <c r="C10" s="395">
        <f>'2004'!B10</f>
        <v>797677</v>
      </c>
      <c r="D10" s="395">
        <f>'2005'!B10</f>
        <v>865288</v>
      </c>
      <c r="E10" s="395">
        <f>'2006'!B10</f>
        <v>37122</v>
      </c>
      <c r="F10" s="395">
        <f>'2007'!B10</f>
        <v>9715</v>
      </c>
      <c r="G10" s="395">
        <f>'2008'!B10</f>
        <v>662</v>
      </c>
      <c r="H10" s="395">
        <f>'2009'!B10</f>
        <v>0</v>
      </c>
      <c r="I10" s="395">
        <f>'2010'!B10</f>
        <v>0</v>
      </c>
      <c r="J10" s="395">
        <f>'2011'!B10</f>
        <v>0</v>
      </c>
      <c r="K10" s="395">
        <f>'2012'!B10</f>
        <v>0</v>
      </c>
      <c r="M10" s="367">
        <f t="shared" si="1"/>
        <v>1974972</v>
      </c>
      <c r="N10" s="26"/>
      <c r="O10" s="26"/>
      <c r="P10" s="26"/>
      <c r="Q10" s="26"/>
      <c r="R10" s="26"/>
      <c r="S10" s="25"/>
    </row>
    <row r="11" spans="1:19" ht="13.35" customHeight="1">
      <c r="A11" s="387" t="s">
        <v>8</v>
      </c>
      <c r="B11" s="395">
        <f>'2003'!B11</f>
        <v>618536</v>
      </c>
      <c r="C11" s="395">
        <f>'2004'!B11</f>
        <v>329280</v>
      </c>
      <c r="D11" s="395">
        <f>'2005'!B11</f>
        <v>543168</v>
      </c>
      <c r="E11" s="395">
        <f>'2006'!B11</f>
        <v>463569</v>
      </c>
      <c r="F11" s="395">
        <f>'2007'!B11</f>
        <v>702484</v>
      </c>
      <c r="G11" s="395">
        <f>'2008'!B11</f>
        <v>903810</v>
      </c>
      <c r="H11" s="395">
        <f>'2009'!B11</f>
        <v>440968</v>
      </c>
      <c r="I11" s="395">
        <f>'2010'!B11</f>
        <v>0</v>
      </c>
      <c r="J11" s="395">
        <f>'2011'!B11</f>
        <v>0</v>
      </c>
      <c r="K11" s="395">
        <f>'2012'!B11</f>
        <v>0</v>
      </c>
      <c r="M11" s="367">
        <f t="shared" si="1"/>
        <v>4001815</v>
      </c>
      <c r="N11" s="26"/>
      <c r="O11" s="26"/>
      <c r="P11" s="26"/>
      <c r="Q11" s="26"/>
      <c r="R11" s="26"/>
      <c r="S11" s="25"/>
    </row>
    <row r="12" spans="1:19" ht="13.35" customHeight="1">
      <c r="A12" s="387" t="s">
        <v>9</v>
      </c>
      <c r="B12" s="395">
        <f>'2003'!B12</f>
        <v>1822198</v>
      </c>
      <c r="C12" s="395">
        <f>'2004'!B12</f>
        <v>2625526</v>
      </c>
      <c r="D12" s="395">
        <f>'2005'!B12</f>
        <v>3514352</v>
      </c>
      <c r="E12" s="395">
        <f>'2006'!B12</f>
        <v>5345794</v>
      </c>
      <c r="F12" s="395">
        <f>'2007'!B12</f>
        <v>7134527</v>
      </c>
      <c r="G12" s="395">
        <f>'2008'!B12</f>
        <v>9008043.4450000003</v>
      </c>
      <c r="H12" s="395">
        <f>'2009'!B12</f>
        <v>9832648.7290000003</v>
      </c>
      <c r="I12" s="395">
        <f>'2010'!B12</f>
        <v>9348965.0460000001</v>
      </c>
      <c r="J12" s="395">
        <f>'2011'!B12</f>
        <v>8944638.9519999959</v>
      </c>
      <c r="K12" s="395">
        <f>'2012'!B12</f>
        <v>9337838.9130000006</v>
      </c>
      <c r="M12" s="367">
        <f t="shared" si="1"/>
        <v>66914532.084999993</v>
      </c>
      <c r="N12" s="26"/>
      <c r="O12" s="26"/>
      <c r="P12" s="26"/>
      <c r="Q12" s="26"/>
      <c r="R12" s="26"/>
      <c r="S12" s="25"/>
    </row>
    <row r="13" spans="1:19" ht="13.35" customHeight="1">
      <c r="A13" s="387" t="s">
        <v>10</v>
      </c>
      <c r="B13" s="395">
        <f>'2003'!B13</f>
        <v>219</v>
      </c>
      <c r="C13" s="395">
        <f>'2004'!B13</f>
        <v>10642</v>
      </c>
      <c r="D13" s="395">
        <f>'2005'!B13</f>
        <v>15982</v>
      </c>
      <c r="E13" s="395">
        <f>'2006'!B13</f>
        <v>15382</v>
      </c>
      <c r="F13" s="395">
        <f>'2007'!B13</f>
        <v>798091</v>
      </c>
      <c r="G13" s="395">
        <f>'2008'!B13</f>
        <v>19492</v>
      </c>
      <c r="H13" s="395">
        <f>'2009'!B13</f>
        <v>36200</v>
      </c>
      <c r="I13" s="395">
        <f>'2010'!B13</f>
        <v>0</v>
      </c>
      <c r="J13" s="395">
        <f>'2011'!B13</f>
        <v>0</v>
      </c>
      <c r="K13" s="395">
        <f>'2012'!B13</f>
        <v>0</v>
      </c>
      <c r="M13" s="367">
        <f t="shared" si="1"/>
        <v>896008</v>
      </c>
      <c r="N13" s="26"/>
      <c r="O13" s="26"/>
      <c r="P13" s="26"/>
      <c r="Q13" s="26"/>
      <c r="R13" s="26"/>
      <c r="S13" s="25"/>
    </row>
    <row r="14" spans="1:19" ht="13.35" customHeight="1">
      <c r="A14" s="387" t="s">
        <v>11</v>
      </c>
      <c r="B14" s="395">
        <f>'2003'!B14</f>
        <v>1545885</v>
      </c>
      <c r="C14" s="395">
        <f>'2004'!B14</f>
        <v>1335614</v>
      </c>
      <c r="D14" s="395">
        <f>'2005'!B14</f>
        <v>1289587</v>
      </c>
      <c r="E14" s="395">
        <f>'2006'!B14</f>
        <v>2115911</v>
      </c>
      <c r="F14" s="395">
        <f>'2007'!B14</f>
        <v>2256209</v>
      </c>
      <c r="G14" s="395">
        <f>'2008'!B14</f>
        <v>3173644.1680000001</v>
      </c>
      <c r="H14" s="395">
        <f>'2009'!B14</f>
        <v>4600497.0630000001</v>
      </c>
      <c r="I14" s="395">
        <f>'2010'!B14</f>
        <v>6037566.2079999996</v>
      </c>
      <c r="J14" s="395">
        <f>'2011'!B14</f>
        <v>6731681.7669999991</v>
      </c>
      <c r="K14" s="395">
        <f>'2012'!B14</f>
        <v>7744335.6350000007</v>
      </c>
      <c r="M14" s="367">
        <f t="shared" si="1"/>
        <v>36830930.840999998</v>
      </c>
      <c r="N14" s="26"/>
      <c r="O14" s="26"/>
      <c r="P14" s="26"/>
      <c r="Q14" s="26"/>
      <c r="R14" s="26"/>
      <c r="S14" s="25"/>
    </row>
    <row r="15" spans="1:19" ht="13.35" customHeight="1">
      <c r="A15" s="228"/>
      <c r="B15" s="370"/>
      <c r="C15" s="370"/>
      <c r="D15" s="370"/>
      <c r="E15" s="370"/>
      <c r="F15" s="370"/>
      <c r="G15" s="370"/>
      <c r="H15" s="370"/>
      <c r="I15" s="370"/>
      <c r="J15" s="370"/>
      <c r="K15" s="370">
        <f>'2012'!B15</f>
        <v>0</v>
      </c>
      <c r="M15" s="298"/>
      <c r="N15" s="26"/>
      <c r="O15" s="26"/>
      <c r="P15" s="26"/>
      <c r="Q15" s="26"/>
      <c r="R15" s="26"/>
      <c r="S15" s="25"/>
    </row>
    <row r="16" spans="1:19" ht="13.35" customHeight="1">
      <c r="A16" s="386" t="s">
        <v>12</v>
      </c>
      <c r="B16" s="394">
        <f t="shared" ref="B16:K16" si="2">SUM(B17:B24)</f>
        <v>13118974</v>
      </c>
      <c r="C16" s="394">
        <f t="shared" si="2"/>
        <v>15075235</v>
      </c>
      <c r="D16" s="394">
        <f t="shared" si="2"/>
        <v>16297858</v>
      </c>
      <c r="E16" s="394">
        <f t="shared" si="2"/>
        <v>18939471</v>
      </c>
      <c r="F16" s="394">
        <f t="shared" si="2"/>
        <v>19902725</v>
      </c>
      <c r="G16" s="394">
        <f t="shared" si="2"/>
        <v>25537738.026999999</v>
      </c>
      <c r="H16" s="394">
        <f t="shared" si="2"/>
        <v>30689424.522999998</v>
      </c>
      <c r="I16" s="394">
        <f t="shared" si="2"/>
        <v>33799973.648999996</v>
      </c>
      <c r="J16" s="394">
        <f t="shared" si="2"/>
        <v>37164709.505999997</v>
      </c>
      <c r="K16" s="394">
        <f t="shared" si="2"/>
        <v>41585940.643000007</v>
      </c>
      <c r="M16" s="365">
        <f>SUM(B16:L16)</f>
        <v>252112049.34799999</v>
      </c>
      <c r="N16" s="26"/>
      <c r="O16" s="26"/>
      <c r="P16" s="26"/>
      <c r="Q16" s="26"/>
      <c r="R16" s="26"/>
      <c r="S16" s="25"/>
    </row>
    <row r="17" spans="1:19" ht="13.35" customHeight="1">
      <c r="A17" s="387" t="s">
        <v>13</v>
      </c>
      <c r="B17" s="395">
        <f>'2003'!B17</f>
        <v>4022149</v>
      </c>
      <c r="C17" s="395">
        <f>'2004'!B17</f>
        <v>4351702</v>
      </c>
      <c r="D17" s="395">
        <f>'2005'!B17</f>
        <v>4364023</v>
      </c>
      <c r="E17" s="395">
        <f>'2006'!B17</f>
        <v>5313480</v>
      </c>
      <c r="F17" s="395">
        <f>'2007'!B17</f>
        <v>5620335</v>
      </c>
      <c r="G17" s="395">
        <f>'2008'!B17</f>
        <v>6924988.3449999997</v>
      </c>
      <c r="H17" s="395">
        <f>'2009'!B17</f>
        <v>7836512.4129999997</v>
      </c>
      <c r="I17" s="395">
        <f>'2010'!B17</f>
        <v>8918730.0649999995</v>
      </c>
      <c r="J17" s="395">
        <f>'2011'!B17</f>
        <v>9482559.4970000014</v>
      </c>
      <c r="K17" s="395">
        <f>'2012'!B17</f>
        <v>10314786.380999997</v>
      </c>
      <c r="M17" s="367">
        <f t="shared" si="1"/>
        <v>67149265.701000005</v>
      </c>
      <c r="N17" s="26"/>
      <c r="O17" s="26"/>
      <c r="P17" s="26"/>
      <c r="Q17" s="26"/>
      <c r="R17" s="26"/>
      <c r="S17" s="25"/>
    </row>
    <row r="18" spans="1:19" ht="13.35" customHeight="1">
      <c r="A18" s="387" t="s">
        <v>14</v>
      </c>
      <c r="B18" s="395">
        <f>'2003'!B18</f>
        <v>124999</v>
      </c>
      <c r="C18" s="395">
        <f>'2004'!B18</f>
        <v>144145</v>
      </c>
      <c r="D18" s="395">
        <f>'2005'!B18</f>
        <v>176637</v>
      </c>
      <c r="E18" s="395">
        <f>'2006'!B18</f>
        <v>307841</v>
      </c>
      <c r="F18" s="395">
        <f>'2007'!B18</f>
        <v>322255</v>
      </c>
      <c r="G18" s="395">
        <f>'2008'!B18</f>
        <v>369640</v>
      </c>
      <c r="H18" s="395">
        <f>'2009'!B18</f>
        <v>387875</v>
      </c>
      <c r="I18" s="395">
        <f>'2010'!B18</f>
        <v>0</v>
      </c>
      <c r="J18" s="395">
        <f>'2011'!B18</f>
        <v>0</v>
      </c>
      <c r="K18" s="395">
        <f>'2012'!B18</f>
        <v>0</v>
      </c>
      <c r="M18" s="367">
        <f t="shared" si="1"/>
        <v>1833392</v>
      </c>
      <c r="N18" s="26"/>
      <c r="O18" s="26"/>
      <c r="P18" s="26"/>
      <c r="Q18" s="26"/>
      <c r="R18" s="26"/>
      <c r="S18" s="25"/>
    </row>
    <row r="19" spans="1:19" ht="13.35" customHeight="1">
      <c r="A19" s="387" t="s">
        <v>15</v>
      </c>
      <c r="B19" s="395">
        <f>'2003'!B19</f>
        <v>1124783</v>
      </c>
      <c r="C19" s="395">
        <f>'2004'!B19</f>
        <v>1071001</v>
      </c>
      <c r="D19" s="395">
        <f>'2005'!B19</f>
        <v>1194885</v>
      </c>
      <c r="E19" s="395">
        <f>'2006'!B19</f>
        <v>1244165</v>
      </c>
      <c r="F19" s="395">
        <f>'2007'!B19</f>
        <v>1597727</v>
      </c>
      <c r="G19" s="395">
        <f>'2008'!B19</f>
        <v>2052078</v>
      </c>
      <c r="H19" s="395">
        <f>'2009'!B19</f>
        <v>2503748</v>
      </c>
      <c r="I19" s="395">
        <f>'2010'!B19</f>
        <v>0</v>
      </c>
      <c r="J19" s="395">
        <f>'2011'!B19</f>
        <v>0</v>
      </c>
      <c r="K19" s="395">
        <f>'2012'!B19</f>
        <v>0</v>
      </c>
      <c r="M19" s="367">
        <f t="shared" si="1"/>
        <v>10788387</v>
      </c>
      <c r="N19" s="26"/>
      <c r="O19" s="26"/>
      <c r="P19" s="26"/>
      <c r="Q19" s="26"/>
      <c r="R19" s="26"/>
      <c r="S19" s="25"/>
    </row>
    <row r="20" spans="1:19" ht="13.35" customHeight="1">
      <c r="A20" s="387" t="s">
        <v>16</v>
      </c>
      <c r="B20" s="395">
        <f>'2003'!B20</f>
        <v>213593</v>
      </c>
      <c r="C20" s="395">
        <f>'2004'!B20</f>
        <v>701788</v>
      </c>
      <c r="D20" s="395">
        <f>'2005'!B20</f>
        <v>1265312</v>
      </c>
      <c r="E20" s="395">
        <f>'2006'!B20</f>
        <v>1491319</v>
      </c>
      <c r="F20" s="395">
        <f>'2007'!B20</f>
        <v>1255152</v>
      </c>
      <c r="G20" s="395">
        <f>'2008'!B20</f>
        <v>1902794</v>
      </c>
      <c r="H20" s="395">
        <f>'2009'!B20</f>
        <v>2462584</v>
      </c>
      <c r="I20" s="395">
        <f>'2010'!B20</f>
        <v>0</v>
      </c>
      <c r="J20" s="395">
        <f>'2011'!B20</f>
        <v>0</v>
      </c>
      <c r="K20" s="395">
        <f>'2012'!B20</f>
        <v>0</v>
      </c>
      <c r="M20" s="367">
        <f t="shared" si="1"/>
        <v>9292542</v>
      </c>
      <c r="N20" s="26"/>
      <c r="O20" s="26"/>
      <c r="P20" s="26"/>
      <c r="Q20" s="26"/>
      <c r="R20" s="26"/>
      <c r="S20" s="25"/>
    </row>
    <row r="21" spans="1:19" ht="13.35" customHeight="1">
      <c r="A21" s="387" t="s">
        <v>17</v>
      </c>
      <c r="B21" s="395">
        <f>'2003'!B21</f>
        <v>1416990</v>
      </c>
      <c r="C21" s="395">
        <f>'2004'!B21</f>
        <v>987879</v>
      </c>
      <c r="D21" s="395">
        <f>'2005'!B21</f>
        <v>762884</v>
      </c>
      <c r="E21" s="395">
        <f>'2006'!B21</f>
        <v>778178</v>
      </c>
      <c r="F21" s="395">
        <f>'2007'!B21</f>
        <v>796287</v>
      </c>
      <c r="G21" s="395">
        <f>'2008'!B21</f>
        <v>905647</v>
      </c>
      <c r="H21" s="395">
        <f>'2009'!B21</f>
        <v>728642</v>
      </c>
      <c r="I21" s="395">
        <f>'2010'!B21</f>
        <v>1187048.8810000005</v>
      </c>
      <c r="J21" s="395">
        <f>'2011'!B21</f>
        <v>1287739.3210000002</v>
      </c>
      <c r="K21" s="395">
        <f>'2012'!B21</f>
        <v>1355197.8810000003</v>
      </c>
      <c r="M21" s="367">
        <f>SUM(B21:L21)</f>
        <v>10206493.083000002</v>
      </c>
      <c r="N21" s="26"/>
      <c r="O21" s="26"/>
      <c r="P21" s="26"/>
      <c r="Q21" s="26"/>
      <c r="R21" s="26"/>
      <c r="S21" s="25"/>
    </row>
    <row r="22" spans="1:19" ht="13.35" customHeight="1">
      <c r="A22" s="387" t="s">
        <v>18</v>
      </c>
      <c r="B22" s="395">
        <f>'2003'!B22</f>
        <v>3430456</v>
      </c>
      <c r="C22" s="395">
        <f>'2004'!B22</f>
        <v>3451865</v>
      </c>
      <c r="D22" s="395">
        <f>'2005'!B22</f>
        <v>3812014</v>
      </c>
      <c r="E22" s="395">
        <f>'2006'!B22</f>
        <v>4255979</v>
      </c>
      <c r="F22" s="395">
        <f>'2007'!B22</f>
        <v>4264351</v>
      </c>
      <c r="G22" s="395">
        <f>'2008'!B22</f>
        <v>5496002</v>
      </c>
      <c r="H22" s="395">
        <f>'2009'!B22</f>
        <v>6950831</v>
      </c>
      <c r="I22" s="395">
        <f>'2010'!B22</f>
        <v>8485767.0979999993</v>
      </c>
      <c r="J22" s="395">
        <f>'2011'!B22</f>
        <v>10586304.973999998</v>
      </c>
      <c r="K22" s="395">
        <f>'2012'!B22</f>
        <v>13142036.433000002</v>
      </c>
      <c r="M22" s="367">
        <f t="shared" si="1"/>
        <v>63875606.504999995</v>
      </c>
      <c r="N22" s="26"/>
      <c r="O22" s="26"/>
      <c r="P22" s="26"/>
      <c r="Q22" s="26"/>
      <c r="R22" s="26"/>
      <c r="S22" s="25"/>
    </row>
    <row r="23" spans="1:19" ht="13.35" customHeight="1">
      <c r="A23" s="387" t="s">
        <v>19</v>
      </c>
      <c r="B23" s="395">
        <f>'2003'!B23</f>
        <v>192184</v>
      </c>
      <c r="C23" s="395">
        <f>'2004'!B23</f>
        <v>502887</v>
      </c>
      <c r="D23" s="395">
        <f>'2005'!B23</f>
        <v>293726</v>
      </c>
      <c r="E23" s="395">
        <f>'2006'!B23</f>
        <v>251013</v>
      </c>
      <c r="F23" s="395">
        <f>'2007'!B23</f>
        <v>346581</v>
      </c>
      <c r="G23" s="395">
        <f>'2008'!B23</f>
        <v>540692</v>
      </c>
      <c r="H23" s="395">
        <f>'2009'!B23</f>
        <v>753897</v>
      </c>
      <c r="I23" s="395">
        <f>'2010'!B23</f>
        <v>0</v>
      </c>
      <c r="J23" s="395">
        <f>'2011'!B23</f>
        <v>0</v>
      </c>
      <c r="K23" s="395">
        <f>'2012'!B23</f>
        <v>0</v>
      </c>
      <c r="M23" s="367">
        <f t="shared" si="1"/>
        <v>2880980</v>
      </c>
      <c r="N23" s="26"/>
      <c r="O23" s="26"/>
      <c r="P23" s="26"/>
      <c r="Q23" s="26"/>
      <c r="R23" s="26"/>
      <c r="S23" s="25"/>
    </row>
    <row r="24" spans="1:19" ht="13.35" customHeight="1">
      <c r="A24" s="387" t="s">
        <v>20</v>
      </c>
      <c r="B24" s="395">
        <f>'2003'!B24</f>
        <v>2593820</v>
      </c>
      <c r="C24" s="395">
        <f>'2004'!B24</f>
        <v>3863968</v>
      </c>
      <c r="D24" s="395">
        <f>'2005'!B24</f>
        <v>4428377</v>
      </c>
      <c r="E24" s="395">
        <f>'2006'!B24</f>
        <v>5297496</v>
      </c>
      <c r="F24" s="395">
        <f>'2007'!B24</f>
        <v>5700037</v>
      </c>
      <c r="G24" s="395">
        <f>'2008'!B24</f>
        <v>7345896.682</v>
      </c>
      <c r="H24" s="395">
        <f>'2009'!B24</f>
        <v>9065335.1099999994</v>
      </c>
      <c r="I24" s="395">
        <f>'2010'!B24</f>
        <v>15208427.604999995</v>
      </c>
      <c r="J24" s="395">
        <f>'2011'!B24</f>
        <v>15808105.713999996</v>
      </c>
      <c r="K24" s="395">
        <f>'2012'!B24</f>
        <v>16773919.948000008</v>
      </c>
      <c r="M24" s="367">
        <f t="shared" si="1"/>
        <v>86085383.059</v>
      </c>
      <c r="N24" s="26"/>
      <c r="O24" s="26"/>
      <c r="P24" s="26"/>
      <c r="Q24" s="26"/>
      <c r="R24" s="26"/>
      <c r="S24" s="25"/>
    </row>
    <row r="25" spans="1:19" ht="13.35" customHeight="1">
      <c r="A25" s="390"/>
      <c r="B25" s="369"/>
      <c r="C25" s="369"/>
      <c r="D25" s="369"/>
      <c r="E25" s="369"/>
      <c r="F25" s="369"/>
      <c r="G25" s="369"/>
      <c r="H25" s="369"/>
      <c r="I25" s="369"/>
      <c r="J25" s="369"/>
      <c r="K25" s="369"/>
      <c r="M25" s="298"/>
    </row>
    <row r="26" spans="1:19" ht="13.35" customHeight="1">
      <c r="A26" s="388" t="s">
        <v>21</v>
      </c>
      <c r="B26" s="396">
        <f>SUM(B7-B16)</f>
        <v>343807</v>
      </c>
      <c r="C26" s="396">
        <f>SUM(C7-C16)</f>
        <v>577618</v>
      </c>
      <c r="D26" s="396">
        <f>SUM(D7-D16)</f>
        <v>1567766</v>
      </c>
      <c r="E26" s="396">
        <f>SUM(E7-E16)</f>
        <v>1571987</v>
      </c>
      <c r="F26" s="396">
        <f>'2007'!B26</f>
        <v>4629206</v>
      </c>
      <c r="G26" s="396">
        <f>'2007'!C26</f>
        <v>4065931</v>
      </c>
      <c r="H26" s="396">
        <f>'2007'!D26</f>
        <v>-2315</v>
      </c>
      <c r="I26" s="396">
        <f>'2007'!E26</f>
        <v>2856</v>
      </c>
      <c r="J26" s="396">
        <f>'2007'!F26</f>
        <v>11565</v>
      </c>
      <c r="K26" s="396">
        <f>'2007'!G26</f>
        <v>10287</v>
      </c>
      <c r="M26" s="195">
        <f>SUM(B26:L26)</f>
        <v>12778708</v>
      </c>
      <c r="N26" s="26"/>
      <c r="O26" s="26"/>
      <c r="P26" s="26"/>
      <c r="Q26" s="26"/>
      <c r="R26" s="26"/>
      <c r="S26" s="25"/>
    </row>
    <row r="27" spans="1:19" ht="13.35" customHeight="1">
      <c r="A27" s="385"/>
      <c r="B27" s="369"/>
      <c r="C27" s="369"/>
      <c r="D27" s="369"/>
      <c r="E27" s="369"/>
      <c r="F27" s="369"/>
      <c r="G27" s="369"/>
      <c r="H27" s="369"/>
      <c r="I27" s="369"/>
      <c r="J27" s="369"/>
      <c r="K27" s="369"/>
      <c r="M27" s="368"/>
    </row>
    <row r="28" spans="1:19" ht="13.35" customHeight="1">
      <c r="A28" s="228" t="s">
        <v>22</v>
      </c>
      <c r="B28" s="370"/>
      <c r="C28" s="370"/>
      <c r="D28" s="370"/>
      <c r="E28" s="370"/>
      <c r="F28" s="370"/>
      <c r="G28" s="370"/>
      <c r="H28" s="370"/>
      <c r="I28" s="370"/>
      <c r="J28" s="370"/>
      <c r="K28" s="370"/>
      <c r="M28" s="368"/>
    </row>
    <row r="29" spans="1:19" ht="13.35" customHeight="1">
      <c r="A29" s="386" t="s">
        <v>23</v>
      </c>
      <c r="B29" s="394">
        <f t="shared" ref="B29:K29" si="3">SUM(B30:B33)</f>
        <v>2646078</v>
      </c>
      <c r="C29" s="394">
        <f t="shared" si="3"/>
        <v>3116337</v>
      </c>
      <c r="D29" s="394">
        <f t="shared" si="3"/>
        <v>4428394</v>
      </c>
      <c r="E29" s="394">
        <f t="shared" si="3"/>
        <v>4394927</v>
      </c>
      <c r="F29" s="394">
        <f t="shared" si="3"/>
        <v>6712980.7999999998</v>
      </c>
      <c r="G29" s="394">
        <f t="shared" si="3"/>
        <v>8663850.2960000001</v>
      </c>
      <c r="H29" s="394">
        <f t="shared" si="3"/>
        <v>9611629.6999999993</v>
      </c>
      <c r="I29" s="394">
        <f t="shared" si="3"/>
        <v>9705678.9690000005</v>
      </c>
      <c r="J29" s="394">
        <f t="shared" si="3"/>
        <v>8357600.6970000006</v>
      </c>
      <c r="K29" s="394">
        <f t="shared" si="3"/>
        <v>8561998.8619999997</v>
      </c>
      <c r="M29" s="365">
        <f>SUM(B29:L29)</f>
        <v>66199475.324000001</v>
      </c>
      <c r="N29" s="26"/>
      <c r="O29" s="26"/>
      <c r="P29" s="26"/>
      <c r="Q29" s="26"/>
      <c r="R29" s="26"/>
      <c r="S29" s="25"/>
    </row>
    <row r="30" spans="1:19" ht="13.35" customHeight="1">
      <c r="A30" s="387" t="s">
        <v>24</v>
      </c>
      <c r="B30" s="395">
        <f>'2003'!B30</f>
        <v>426347</v>
      </c>
      <c r="C30" s="395">
        <f>'2004'!B30</f>
        <v>564352</v>
      </c>
      <c r="D30" s="395">
        <f>'2005'!B30</f>
        <v>1536884</v>
      </c>
      <c r="E30" s="395">
        <f>'2006'!B30</f>
        <v>1097278</v>
      </c>
      <c r="F30" s="395">
        <f>'2007'!B30</f>
        <v>1193037</v>
      </c>
      <c r="G30" s="395">
        <f>'2008'!B30</f>
        <v>1153742</v>
      </c>
      <c r="H30" s="395">
        <f>'2009'!B30</f>
        <v>1267815</v>
      </c>
      <c r="I30" s="395">
        <f>'2010'!B30</f>
        <v>597324.84199999995</v>
      </c>
      <c r="J30" s="395">
        <f>'2011'!B30</f>
        <v>409605.20699999994</v>
      </c>
      <c r="K30" s="395">
        <f>'2012'!B30</f>
        <v>520845.25699999998</v>
      </c>
      <c r="M30" s="367">
        <f t="shared" si="1"/>
        <v>8767230.3059999999</v>
      </c>
      <c r="N30" s="26"/>
      <c r="O30" s="26"/>
      <c r="P30" s="26"/>
      <c r="Q30" s="26"/>
      <c r="R30" s="26"/>
      <c r="S30" s="25"/>
    </row>
    <row r="31" spans="1:19" ht="13.35" customHeight="1">
      <c r="A31" s="387" t="s">
        <v>25</v>
      </c>
      <c r="B31" s="395">
        <f>'2003'!B31</f>
        <v>596</v>
      </c>
      <c r="C31" s="395">
        <f>'2004'!B31</f>
        <v>27189</v>
      </c>
      <c r="D31" s="395">
        <f>'2005'!B31</f>
        <v>51570</v>
      </c>
      <c r="E31" s="395">
        <f>'2006'!B31</f>
        <v>4971</v>
      </c>
      <c r="F31" s="395">
        <f>'2007'!B31</f>
        <v>37692</v>
      </c>
      <c r="G31" s="395">
        <f>'2008'!B31</f>
        <v>55223</v>
      </c>
      <c r="H31" s="395">
        <f>'2009'!B31</f>
        <v>4971</v>
      </c>
      <c r="I31" s="395">
        <f>'2010'!B31</f>
        <v>33539</v>
      </c>
      <c r="J31" s="395">
        <f>'2011'!B31</f>
        <v>47550</v>
      </c>
      <c r="K31" s="395">
        <f>'2012'!B31</f>
        <v>51223</v>
      </c>
      <c r="M31" s="367">
        <f>SUM(B31:L31)</f>
        <v>314524</v>
      </c>
      <c r="N31" s="26"/>
      <c r="O31" s="26"/>
      <c r="P31" s="26"/>
      <c r="Q31" s="26"/>
      <c r="R31" s="26"/>
      <c r="S31" s="25"/>
    </row>
    <row r="32" spans="1:19" ht="13.35" customHeight="1">
      <c r="A32" s="387" t="s">
        <v>19</v>
      </c>
      <c r="B32" s="395">
        <f>'2003'!B32</f>
        <v>1073097</v>
      </c>
      <c r="C32" s="395">
        <f>'2004'!B32</f>
        <v>1063371</v>
      </c>
      <c r="D32" s="395">
        <f>'2005'!B32</f>
        <v>1977245</v>
      </c>
      <c r="E32" s="395">
        <f>'2006'!B32</f>
        <v>2482700</v>
      </c>
      <c r="F32" s="395">
        <f>'2007'!B32</f>
        <v>3337608</v>
      </c>
      <c r="G32" s="395">
        <f>'2008'!B32</f>
        <v>4694947</v>
      </c>
      <c r="H32" s="395">
        <f>'2009'!B32</f>
        <v>4705821</v>
      </c>
      <c r="I32" s="395">
        <f>'2010'!B32</f>
        <v>5608282.1300000008</v>
      </c>
      <c r="J32" s="395">
        <f>'2011'!B32</f>
        <v>4459568.1720000003</v>
      </c>
      <c r="K32" s="395">
        <f>'2012'!B32</f>
        <v>4930323.68</v>
      </c>
      <c r="M32" s="367">
        <f t="shared" si="1"/>
        <v>34332962.982000001</v>
      </c>
      <c r="N32" s="26"/>
      <c r="O32" s="26"/>
      <c r="P32" s="26"/>
      <c r="Q32" s="26"/>
      <c r="R32" s="26"/>
      <c r="S32" s="25"/>
    </row>
    <row r="33" spans="1:19" ht="13.35" customHeight="1">
      <c r="A33" s="387" t="s">
        <v>26</v>
      </c>
      <c r="B33" s="395">
        <f>'2003'!B33</f>
        <v>1146038</v>
      </c>
      <c r="C33" s="395">
        <f>'2004'!B33</f>
        <v>1461425</v>
      </c>
      <c r="D33" s="395">
        <f>'2005'!B33</f>
        <v>862695</v>
      </c>
      <c r="E33" s="395">
        <f>'2006'!B33</f>
        <v>809978</v>
      </c>
      <c r="F33" s="395">
        <f>'2007'!B33</f>
        <v>2144643.7999999998</v>
      </c>
      <c r="G33" s="395">
        <f>'2008'!B33</f>
        <v>2759938.2960000001</v>
      </c>
      <c r="H33" s="395">
        <f>'2009'!B33</f>
        <v>3633022.7</v>
      </c>
      <c r="I33" s="395">
        <f>'2010'!B33</f>
        <v>3466532.997</v>
      </c>
      <c r="J33" s="395">
        <f>'2011'!B33</f>
        <v>3440877.318</v>
      </c>
      <c r="K33" s="395">
        <f>'2012'!B33</f>
        <v>3059606.9250000003</v>
      </c>
      <c r="M33" s="367">
        <f t="shared" si="1"/>
        <v>22784758.036000002</v>
      </c>
      <c r="N33" s="26"/>
      <c r="O33" s="26"/>
      <c r="P33" s="26"/>
      <c r="Q33" s="26"/>
      <c r="R33" s="26"/>
      <c r="S33" s="25"/>
    </row>
    <row r="34" spans="1:19" ht="13.35" customHeight="1">
      <c r="A34" s="228"/>
      <c r="B34" s="370"/>
      <c r="C34" s="370"/>
      <c r="D34" s="370"/>
      <c r="E34" s="370"/>
      <c r="F34" s="370"/>
      <c r="G34" s="370"/>
      <c r="H34" s="370"/>
      <c r="I34" s="370"/>
      <c r="J34" s="370"/>
      <c r="K34" s="370"/>
      <c r="M34" s="298"/>
      <c r="N34" s="26"/>
      <c r="O34" s="26"/>
      <c r="P34" s="26"/>
      <c r="Q34" s="26"/>
      <c r="R34" s="26"/>
      <c r="S34" s="25"/>
    </row>
    <row r="35" spans="1:19" ht="13.35" customHeight="1">
      <c r="A35" s="386" t="s">
        <v>27</v>
      </c>
      <c r="B35" s="394">
        <f t="shared" ref="B35:K35" si="4">SUM(B36:B40)</f>
        <v>2646078</v>
      </c>
      <c r="C35" s="394">
        <f t="shared" si="4"/>
        <v>3116337.2206788021</v>
      </c>
      <c r="D35" s="394">
        <f t="shared" si="4"/>
        <v>4428394</v>
      </c>
      <c r="E35" s="394">
        <f t="shared" si="4"/>
        <v>4394943</v>
      </c>
      <c r="F35" s="394">
        <f t="shared" si="4"/>
        <v>6751656.3990000002</v>
      </c>
      <c r="G35" s="394">
        <f t="shared" si="4"/>
        <v>8687795</v>
      </c>
      <c r="H35" s="394">
        <f t="shared" si="4"/>
        <v>9614262.6999999993</v>
      </c>
      <c r="I35" s="394">
        <f t="shared" si="4"/>
        <v>10123966.274</v>
      </c>
      <c r="J35" s="394">
        <f t="shared" si="4"/>
        <v>8906958.4959999993</v>
      </c>
      <c r="K35" s="394">
        <f t="shared" si="4"/>
        <v>8901803.5840000007</v>
      </c>
      <c r="M35" s="365">
        <f>SUM(B35:L35)</f>
        <v>67572194.6736788</v>
      </c>
      <c r="N35" s="26"/>
      <c r="O35" s="26"/>
      <c r="P35" s="26"/>
      <c r="Q35" s="26"/>
      <c r="R35" s="26"/>
      <c r="S35" s="25"/>
    </row>
    <row r="36" spans="1:19" ht="13.35" customHeight="1">
      <c r="A36" s="387" t="s">
        <v>28</v>
      </c>
      <c r="B36" s="395">
        <f>'2003'!B36</f>
        <v>708241</v>
      </c>
      <c r="C36" s="395">
        <f>'2004'!B36</f>
        <v>667494.03754600312</v>
      </c>
      <c r="D36" s="395">
        <f>'2005'!B36</f>
        <v>1410417</v>
      </c>
      <c r="E36" s="395">
        <f>'2006'!B36</f>
        <v>1417137</v>
      </c>
      <c r="F36" s="395">
        <f>'2007'!B36</f>
        <v>1874209</v>
      </c>
      <c r="G36" s="395">
        <f>'2008'!B36</f>
        <v>2774075</v>
      </c>
      <c r="H36" s="395">
        <f>'2009'!B36</f>
        <v>3280885</v>
      </c>
      <c r="I36" s="395">
        <f>'2010'!B36</f>
        <v>3317850.0790000004</v>
      </c>
      <c r="J36" s="395">
        <f>'2011'!B36</f>
        <v>3237446.5879999995</v>
      </c>
      <c r="K36" s="395">
        <f>'2012'!B36</f>
        <v>3260481.1500000004</v>
      </c>
      <c r="M36" s="367">
        <f>SUM(B36:L36)</f>
        <v>21948235.854546003</v>
      </c>
      <c r="N36" s="26"/>
      <c r="O36" s="26"/>
      <c r="P36" s="26"/>
      <c r="Q36" s="26"/>
      <c r="R36" s="26"/>
      <c r="S36" s="25"/>
    </row>
    <row r="37" spans="1:19" ht="13.35" customHeight="1">
      <c r="A37" s="387" t="s">
        <v>29</v>
      </c>
      <c r="B37" s="395">
        <f>'2003'!B37</f>
        <v>267093</v>
      </c>
      <c r="C37" s="395">
        <f>'2004'!B37</f>
        <v>316543.91648182797</v>
      </c>
      <c r="D37" s="395">
        <f>'2005'!B37</f>
        <v>405381</v>
      </c>
      <c r="E37" s="395">
        <f>'2006'!B37</f>
        <v>488691</v>
      </c>
      <c r="F37" s="395">
        <f>'2007'!B37</f>
        <v>591917</v>
      </c>
      <c r="G37" s="395">
        <f>'2008'!B37</f>
        <v>724199</v>
      </c>
      <c r="H37" s="395">
        <f>'2009'!B37</f>
        <v>788966.82900000003</v>
      </c>
      <c r="I37" s="395">
        <f>'2010'!B37</f>
        <v>1191368.0499999998</v>
      </c>
      <c r="J37" s="395">
        <f>'2011'!B37</f>
        <v>1170936</v>
      </c>
      <c r="K37" s="395">
        <f>'2012'!B37</f>
        <v>1065157</v>
      </c>
      <c r="M37" s="367">
        <f t="shared" si="1"/>
        <v>7010252.7954818271</v>
      </c>
      <c r="N37" s="26"/>
      <c r="O37" s="26"/>
      <c r="P37" s="26"/>
      <c r="Q37" s="26"/>
      <c r="R37" s="26"/>
      <c r="S37" s="25"/>
    </row>
    <row r="38" spans="1:19" ht="13.35" customHeight="1">
      <c r="A38" s="387" t="s">
        <v>30</v>
      </c>
      <c r="B38" s="395">
        <f>'2003'!B38</f>
        <v>34403</v>
      </c>
      <c r="C38" s="395">
        <f>'2004'!B38</f>
        <v>38645.266650970865</v>
      </c>
      <c r="D38" s="395">
        <f>'2005'!B38</f>
        <v>36793</v>
      </c>
      <c r="E38" s="395">
        <f>'2006'!B38</f>
        <v>137696</v>
      </c>
      <c r="F38" s="395">
        <f>'2007'!B38</f>
        <v>860523</v>
      </c>
      <c r="G38" s="395">
        <f>'2008'!B38</f>
        <v>330344</v>
      </c>
      <c r="H38" s="395">
        <f>'2009'!B38</f>
        <v>182466</v>
      </c>
      <c r="I38" s="395">
        <f>'2010'!B38</f>
        <v>1482290.108</v>
      </c>
      <c r="J38" s="395">
        <f>'2011'!B38</f>
        <v>1470732.65</v>
      </c>
      <c r="K38" s="395">
        <f>'2012'!B38</f>
        <v>1597647</v>
      </c>
      <c r="M38" s="367">
        <f t="shared" si="1"/>
        <v>6171540.0246509705</v>
      </c>
      <c r="N38" s="26"/>
      <c r="O38" s="26"/>
      <c r="P38" s="26"/>
      <c r="Q38" s="26"/>
      <c r="R38" s="26"/>
      <c r="S38" s="25"/>
    </row>
    <row r="39" spans="1:19" ht="13.35" customHeight="1">
      <c r="A39" s="387" t="s">
        <v>31</v>
      </c>
      <c r="B39" s="395">
        <f>'2003'!B39</f>
        <v>85893</v>
      </c>
      <c r="C39" s="395">
        <f>'2004'!B39</f>
        <v>93730</v>
      </c>
      <c r="D39" s="395">
        <f>'2005'!B39</f>
        <v>464819</v>
      </c>
      <c r="E39" s="395">
        <f>'2006'!B39</f>
        <v>618670</v>
      </c>
      <c r="F39" s="395">
        <f>'2007'!B39</f>
        <v>903408</v>
      </c>
      <c r="G39" s="395">
        <f>'2008'!B39</f>
        <v>1288564</v>
      </c>
      <c r="H39" s="395">
        <f>'2009'!B39</f>
        <v>2037691.0009999999</v>
      </c>
      <c r="I39" s="395">
        <f>'2010'!B39</f>
        <v>1682586.7440000002</v>
      </c>
      <c r="J39" s="395">
        <f>'2011'!B39</f>
        <v>1303903.1290000002</v>
      </c>
      <c r="K39" s="395">
        <f>'2012'!B39</f>
        <v>1355677.3629999999</v>
      </c>
      <c r="M39" s="367">
        <f>SUM(B39:L39)</f>
        <v>9834942.2369999997</v>
      </c>
      <c r="N39" s="26"/>
      <c r="O39" s="26"/>
      <c r="P39" s="26"/>
      <c r="Q39" s="26"/>
      <c r="R39" s="26"/>
      <c r="S39" s="25"/>
    </row>
    <row r="40" spans="1:19" ht="13.35" customHeight="1">
      <c r="A40" s="387" t="s">
        <v>26</v>
      </c>
      <c r="B40" s="395">
        <f>'2003'!B40</f>
        <v>1550448</v>
      </c>
      <c r="C40" s="395">
        <f>'2004'!B40</f>
        <v>1999924</v>
      </c>
      <c r="D40" s="395">
        <f>'2005'!B40</f>
        <v>2110984</v>
      </c>
      <c r="E40" s="395">
        <f>'2006'!B40</f>
        <v>1732749</v>
      </c>
      <c r="F40" s="395">
        <f>'2007'!B40</f>
        <v>2521599.3989999997</v>
      </c>
      <c r="G40" s="395">
        <f>'2008'!B40</f>
        <v>3570613</v>
      </c>
      <c r="H40" s="395">
        <f>'2009'!B40</f>
        <v>3324253.87</v>
      </c>
      <c r="I40" s="395">
        <f>'2010'!B40</f>
        <v>2449871.2929999996</v>
      </c>
      <c r="J40" s="395">
        <f>'2011'!B40</f>
        <v>1723940.1289999997</v>
      </c>
      <c r="K40" s="395">
        <f>'2012'!B40</f>
        <v>1622841.071</v>
      </c>
      <c r="M40" s="367">
        <f t="shared" si="1"/>
        <v>22607223.761999998</v>
      </c>
      <c r="N40" s="26"/>
      <c r="O40" s="26"/>
      <c r="P40" s="26"/>
      <c r="Q40" s="26"/>
      <c r="R40" s="26"/>
      <c r="S40" s="25"/>
    </row>
    <row r="41" spans="1:19" ht="13.35" customHeight="1">
      <c r="A41" s="398"/>
      <c r="B41" s="397"/>
      <c r="C41" s="397"/>
      <c r="D41" s="397"/>
      <c r="E41" s="397"/>
      <c r="F41" s="397"/>
      <c r="G41" s="397"/>
      <c r="H41" s="397"/>
      <c r="I41" s="397"/>
      <c r="J41" s="397"/>
      <c r="K41" s="397"/>
      <c r="M41" s="298"/>
    </row>
    <row r="42" spans="1:19" ht="13.35" customHeight="1">
      <c r="A42" s="228" t="s">
        <v>32</v>
      </c>
      <c r="B42" s="370">
        <f t="shared" ref="B42:K42" si="5">SUM(B43:B44)</f>
        <v>15765052</v>
      </c>
      <c r="C42" s="370">
        <f t="shared" si="5"/>
        <v>18191572.220678803</v>
      </c>
      <c r="D42" s="370">
        <f t="shared" si="5"/>
        <v>20726252</v>
      </c>
      <c r="E42" s="370">
        <f t="shared" si="5"/>
        <v>23334414</v>
      </c>
      <c r="F42" s="370">
        <f t="shared" si="5"/>
        <v>26654381.399</v>
      </c>
      <c r="G42" s="370">
        <f t="shared" si="5"/>
        <v>34225533.026999995</v>
      </c>
      <c r="H42" s="370">
        <f t="shared" si="5"/>
        <v>40303687.222999997</v>
      </c>
      <c r="I42" s="370">
        <f t="shared" si="5"/>
        <v>43923939.922999993</v>
      </c>
      <c r="J42" s="370">
        <f t="shared" si="5"/>
        <v>46071668.001999997</v>
      </c>
      <c r="K42" s="370">
        <f t="shared" si="5"/>
        <v>50487744.227000006</v>
      </c>
      <c r="M42" s="298"/>
    </row>
    <row r="43" spans="1:19" ht="13.35" customHeight="1">
      <c r="A43" s="391" t="s">
        <v>12</v>
      </c>
      <c r="B43" s="395">
        <f>'2003'!B43</f>
        <v>13118974</v>
      </c>
      <c r="C43" s="395">
        <f>'2004'!B43</f>
        <v>15075235</v>
      </c>
      <c r="D43" s="395">
        <f>'2005'!B43</f>
        <v>16297858</v>
      </c>
      <c r="E43" s="395">
        <f>'2006'!B43</f>
        <v>18939471</v>
      </c>
      <c r="F43" s="395">
        <f>'2007'!B43</f>
        <v>19902725</v>
      </c>
      <c r="G43" s="395">
        <f>'2008'!B43</f>
        <v>25537738.026999999</v>
      </c>
      <c r="H43" s="395">
        <f>'2009'!B43</f>
        <v>30689424.522999998</v>
      </c>
      <c r="I43" s="395">
        <f>'2010'!B43</f>
        <v>33799973.648999996</v>
      </c>
      <c r="J43" s="395">
        <f>'2011'!B43</f>
        <v>37164709.505999997</v>
      </c>
      <c r="K43" s="395">
        <f>'2012'!B43</f>
        <v>41585940.643000007</v>
      </c>
      <c r="M43" s="367">
        <f>SUM(B43:L43)</f>
        <v>252112049.34799999</v>
      </c>
      <c r="N43" s="26"/>
      <c r="O43" s="26"/>
      <c r="P43" s="26"/>
      <c r="Q43" s="26"/>
      <c r="R43" s="26"/>
      <c r="S43" s="25"/>
    </row>
    <row r="44" spans="1:19" ht="13.35" customHeight="1">
      <c r="A44" s="391" t="s">
        <v>27</v>
      </c>
      <c r="B44" s="395">
        <f>'2003'!B44</f>
        <v>2646078</v>
      </c>
      <c r="C44" s="395">
        <f>'2004'!B44</f>
        <v>3116337.2206788021</v>
      </c>
      <c r="D44" s="395">
        <f>'2005'!B44</f>
        <v>4428394</v>
      </c>
      <c r="E44" s="395">
        <f>'2006'!B44</f>
        <v>4394943</v>
      </c>
      <c r="F44" s="395">
        <f>'2007'!B44</f>
        <v>6751656.3990000002</v>
      </c>
      <c r="G44" s="395">
        <f>'2008'!B44</f>
        <v>8687795</v>
      </c>
      <c r="H44" s="395">
        <f>'2009'!B44</f>
        <v>9614262.6999999993</v>
      </c>
      <c r="I44" s="395">
        <f>'2010'!B44</f>
        <v>10123966.274</v>
      </c>
      <c r="J44" s="395">
        <f>'2011'!B44</f>
        <v>8906958.4959999993</v>
      </c>
      <c r="K44" s="395">
        <f>'2012'!B44</f>
        <v>8901803.5840000007</v>
      </c>
      <c r="M44" s="367">
        <f>SUM(B44:L44)</f>
        <v>67572194.6736788</v>
      </c>
      <c r="N44" s="26"/>
      <c r="O44" s="26"/>
      <c r="P44" s="26"/>
      <c r="Q44" s="26"/>
      <c r="R44" s="26"/>
      <c r="S44" s="25"/>
    </row>
    <row r="45" spans="1:19" ht="13.35" customHeight="1">
      <c r="A45" s="390"/>
      <c r="B45" s="369"/>
      <c r="C45" s="369"/>
      <c r="D45" s="369"/>
      <c r="E45" s="369"/>
      <c r="F45" s="369"/>
      <c r="G45" s="369"/>
      <c r="H45" s="369"/>
      <c r="I45" s="369"/>
      <c r="J45" s="369"/>
      <c r="K45" s="369"/>
      <c r="M45" s="298"/>
      <c r="N45" s="26"/>
      <c r="O45" s="26"/>
      <c r="P45" s="26"/>
      <c r="Q45" s="26"/>
      <c r="R45" s="26"/>
      <c r="S45" s="25"/>
    </row>
    <row r="46" spans="1:19" ht="13.35" customHeight="1">
      <c r="A46" s="388" t="s">
        <v>33</v>
      </c>
      <c r="B46" s="396">
        <f>SUM(B43:B44)</f>
        <v>15765052</v>
      </c>
      <c r="C46" s="396">
        <f t="shared" ref="C46:D46" si="6">SUM(C43:C44)</f>
        <v>18191572.220678803</v>
      </c>
      <c r="D46" s="396">
        <f t="shared" si="6"/>
        <v>20726252</v>
      </c>
      <c r="E46" s="396">
        <f t="shared" ref="E46:K46" si="7">SUM(E43:E44)</f>
        <v>23334414</v>
      </c>
      <c r="F46" s="396">
        <f t="shared" si="7"/>
        <v>26654381.399</v>
      </c>
      <c r="G46" s="396">
        <f t="shared" si="7"/>
        <v>34225533.026999995</v>
      </c>
      <c r="H46" s="396">
        <f t="shared" si="7"/>
        <v>40303687.222999997</v>
      </c>
      <c r="I46" s="396">
        <f t="shared" si="7"/>
        <v>43923939.922999993</v>
      </c>
      <c r="J46" s="396">
        <f t="shared" si="7"/>
        <v>46071668.001999997</v>
      </c>
      <c r="K46" s="396">
        <f t="shared" si="7"/>
        <v>50487744.227000006</v>
      </c>
      <c r="M46" s="195">
        <f>SUM(B46:L46)</f>
        <v>319684244.02167875</v>
      </c>
      <c r="N46" s="26"/>
      <c r="O46" s="26"/>
      <c r="P46" s="26"/>
      <c r="Q46" s="26"/>
      <c r="R46" s="26"/>
      <c r="S46" s="25"/>
    </row>
    <row r="47" spans="1:19" s="22" customFormat="1" ht="12" customHeight="1">
      <c r="A47" s="20" t="s">
        <v>37</v>
      </c>
      <c r="B47" s="30"/>
      <c r="C47" s="30"/>
      <c r="D47" s="30"/>
      <c r="E47" s="30"/>
      <c r="F47" s="30"/>
      <c r="G47" s="30"/>
      <c r="H47" s="30"/>
      <c r="I47" s="30"/>
      <c r="J47" s="30"/>
      <c r="K47" s="30"/>
      <c r="M47" s="27"/>
      <c r="N47" s="27"/>
      <c r="O47" s="27"/>
      <c r="P47" s="27"/>
      <c r="Q47" s="27"/>
      <c r="R47" s="27"/>
    </row>
    <row r="48" spans="1:19" s="22" customFormat="1" ht="12.75" customHeight="1">
      <c r="A48" s="23" t="s">
        <v>38</v>
      </c>
      <c r="B48" s="30"/>
      <c r="C48" s="30"/>
      <c r="D48" s="30"/>
      <c r="E48" s="30"/>
      <c r="F48" s="30"/>
      <c r="G48" s="30"/>
      <c r="H48" s="30"/>
      <c r="I48" s="30"/>
      <c r="J48" s="30"/>
      <c r="K48" s="30"/>
      <c r="M48" s="27"/>
      <c r="N48" s="27"/>
      <c r="O48" s="27"/>
      <c r="P48" s="27"/>
      <c r="Q48" s="27"/>
      <c r="R48" s="27"/>
    </row>
    <row r="49" spans="1:18" s="22" customFormat="1" ht="12.75" customHeight="1">
      <c r="A49" s="24" t="s">
        <v>39</v>
      </c>
      <c r="B49" s="30"/>
      <c r="C49" s="30"/>
      <c r="D49" s="30"/>
      <c r="E49" s="30"/>
      <c r="F49" s="30"/>
      <c r="G49" s="30"/>
      <c r="H49" s="30"/>
      <c r="I49" s="30"/>
      <c r="J49" s="30"/>
      <c r="K49" s="30"/>
      <c r="M49" s="27"/>
      <c r="N49" s="27"/>
      <c r="O49" s="27"/>
      <c r="P49" s="27"/>
      <c r="Q49" s="27"/>
      <c r="R49" s="27"/>
    </row>
    <row r="50" spans="1:18">
      <c r="A50" s="23" t="s">
        <v>40</v>
      </c>
    </row>
    <row r="51" spans="1:18">
      <c r="A51" s="23" t="s">
        <v>41</v>
      </c>
    </row>
    <row r="52" spans="1:18">
      <c r="A52" s="23" t="s">
        <v>42</v>
      </c>
    </row>
  </sheetData>
  <mergeCells count="1">
    <mergeCell ref="I4:K4"/>
  </mergeCells>
  <phoneticPr fontId="5" type="noConversion"/>
  <pageMargins left="0.75" right="0.75" top="1" bottom="1" header="0.5" footer="0.5"/>
  <pageSetup orientation="portrait" r:id="rId1"/>
  <headerFooter alignWithMargins="0"/>
  <drawing r:id="rId2"/>
</worksheet>
</file>

<file path=xl/worksheets/sheet4.xml><?xml version="1.0" encoding="utf-8"?>
<worksheet xmlns="http://schemas.openxmlformats.org/spreadsheetml/2006/main" xmlns:r="http://schemas.openxmlformats.org/officeDocument/2006/relationships">
  <dimension ref="A1:T52"/>
  <sheetViews>
    <sheetView zoomScale="79" zoomScaleNormal="79" workbookViewId="0"/>
  </sheetViews>
  <sheetFormatPr defaultRowHeight="12.75"/>
  <cols>
    <col min="1" max="1" width="36.28515625" style="11" customWidth="1"/>
    <col min="2" max="11" width="12.28515625" style="31" customWidth="1"/>
    <col min="12" max="12" width="3.28515625" style="2" customWidth="1"/>
    <col min="13" max="13" width="12.85546875" style="1" customWidth="1"/>
    <col min="14" max="14" width="11.140625" style="1" customWidth="1"/>
    <col min="15" max="15" width="12.42578125" style="1" customWidth="1"/>
    <col min="16" max="16" width="7.85546875" style="1" bestFit="1" customWidth="1"/>
    <col min="17" max="17" width="6.28515625" style="1" bestFit="1" customWidth="1"/>
    <col min="18" max="18" width="12.5703125" style="1" customWidth="1"/>
    <col min="19" max="16384" width="9.140625" style="2"/>
  </cols>
  <sheetData>
    <row r="1" spans="1:19" ht="49.5" customHeight="1" thickBot="1">
      <c r="A1" s="65" t="s">
        <v>308</v>
      </c>
      <c r="B1" s="585" t="s">
        <v>117</v>
      </c>
      <c r="C1" s="586"/>
      <c r="D1" s="586"/>
      <c r="E1" s="586"/>
      <c r="F1" s="586"/>
      <c r="G1" s="586"/>
      <c r="H1" s="586"/>
      <c r="I1" s="360"/>
      <c r="J1" s="360"/>
      <c r="K1" s="361"/>
    </row>
    <row r="2" spans="1:19" ht="15.75">
      <c r="A2" s="43"/>
      <c r="B2" s="55"/>
      <c r="C2" s="55"/>
      <c r="D2" s="55"/>
      <c r="E2" s="55"/>
      <c r="F2" s="56"/>
      <c r="G2" s="55"/>
      <c r="H2" s="55"/>
      <c r="I2" s="362"/>
      <c r="J2" s="362"/>
      <c r="K2" s="362"/>
    </row>
    <row r="3" spans="1:19" ht="33" customHeight="1">
      <c r="A3" s="44"/>
      <c r="B3" s="417" t="s">
        <v>126</v>
      </c>
      <c r="C3" s="426" t="s">
        <v>127</v>
      </c>
      <c r="D3" s="426" t="s">
        <v>128</v>
      </c>
      <c r="E3" s="426" t="s">
        <v>129</v>
      </c>
      <c r="F3" s="426" t="s">
        <v>34</v>
      </c>
      <c r="G3" s="426" t="s">
        <v>35</v>
      </c>
      <c r="H3" s="426" t="s">
        <v>36</v>
      </c>
      <c r="I3" s="427" t="s">
        <v>305</v>
      </c>
      <c r="J3" s="427" t="s">
        <v>306</v>
      </c>
      <c r="K3" s="428" t="s">
        <v>307</v>
      </c>
      <c r="M3" s="68" t="s">
        <v>112</v>
      </c>
      <c r="N3" s="74" t="s">
        <v>113</v>
      </c>
      <c r="O3" s="74" t="s">
        <v>114</v>
      </c>
    </row>
    <row r="4" spans="1:19" ht="15.75" customHeight="1">
      <c r="A4" s="45" t="s">
        <v>0</v>
      </c>
      <c r="B4" s="411" t="s">
        <v>1</v>
      </c>
      <c r="C4" s="425" t="s">
        <v>1</v>
      </c>
      <c r="D4" s="425" t="s">
        <v>1</v>
      </c>
      <c r="E4" s="425" t="s">
        <v>1</v>
      </c>
      <c r="F4" s="425" t="s">
        <v>1</v>
      </c>
      <c r="G4" s="425" t="s">
        <v>1</v>
      </c>
      <c r="H4" s="425" t="s">
        <v>1</v>
      </c>
      <c r="I4" s="587" t="s">
        <v>2</v>
      </c>
      <c r="J4" s="588"/>
      <c r="K4" s="589"/>
    </row>
    <row r="5" spans="1:19" ht="13.35" customHeight="1">
      <c r="A5" s="47"/>
      <c r="B5" s="401"/>
      <c r="C5" s="48"/>
      <c r="D5" s="48"/>
      <c r="E5" s="48"/>
      <c r="F5" s="48"/>
      <c r="G5" s="48"/>
      <c r="H5" s="48"/>
      <c r="I5" s="401"/>
      <c r="J5" s="401"/>
      <c r="K5" s="369"/>
    </row>
    <row r="6" spans="1:19" ht="13.35" customHeight="1">
      <c r="A6" s="49" t="s">
        <v>3</v>
      </c>
      <c r="B6" s="400"/>
      <c r="C6" s="57"/>
      <c r="D6" s="57"/>
      <c r="E6" s="57"/>
      <c r="F6" s="57"/>
      <c r="G6" s="57"/>
      <c r="H6" s="57"/>
      <c r="I6" s="400"/>
      <c r="J6" s="400"/>
      <c r="K6" s="370"/>
    </row>
    <row r="7" spans="1:19" ht="13.35" customHeight="1">
      <c r="A7" s="50" t="s">
        <v>4</v>
      </c>
      <c r="B7" s="416">
        <f>KZN!B7</f>
        <v>13462781</v>
      </c>
      <c r="C7" s="63">
        <f>KZN!C7</f>
        <v>15652853</v>
      </c>
      <c r="D7" s="63">
        <f>KZN!D7</f>
        <v>17865624</v>
      </c>
      <c r="E7" s="63">
        <f>KZN!E7</f>
        <v>20511458</v>
      </c>
      <c r="F7" s="63">
        <f>KZN!F7</f>
        <v>24531931</v>
      </c>
      <c r="G7" s="63">
        <f>KZN!G7</f>
        <v>28404556.614000004</v>
      </c>
      <c r="H7" s="63">
        <f>KZN!K7</f>
        <v>45534196.752999999</v>
      </c>
      <c r="I7" s="416">
        <f>KZN!I7</f>
        <v>36822412.876000002</v>
      </c>
      <c r="J7" s="412">
        <f>KZN!J7</f>
        <v>40393354.30399999</v>
      </c>
      <c r="K7" s="63">
        <f>KZN!K7</f>
        <v>45534196.752999999</v>
      </c>
      <c r="M7" s="66">
        <v>100</v>
      </c>
      <c r="N7" s="66">
        <f>MAX(B7:K7)-MIN(B7:K7)</f>
        <v>32071415.752999999</v>
      </c>
      <c r="O7" s="352">
        <f>K7-B7</f>
        <v>32071415.752999999</v>
      </c>
      <c r="P7" s="26"/>
      <c r="Q7" s="26"/>
      <c r="R7" s="26"/>
      <c r="S7" s="25"/>
    </row>
    <row r="8" spans="1:19" ht="13.35" customHeight="1">
      <c r="A8" s="51" t="s">
        <v>5</v>
      </c>
      <c r="B8" s="415">
        <f>KZN!B8/KZN!B7*100</f>
        <v>23.779061696093844</v>
      </c>
      <c r="C8" s="62">
        <f>KZN!C8/KZN!C7*100</f>
        <v>25.523909283502505</v>
      </c>
      <c r="D8" s="62">
        <f>KZN!D8/KZN!D7*100</f>
        <v>23.981406974645832</v>
      </c>
      <c r="E8" s="62">
        <f>KZN!E8/KZN!E7*100</f>
        <v>23.015653007211874</v>
      </c>
      <c r="F8" s="62">
        <f>KZN!F8/KZN!F7*100</f>
        <v>21.344691536919779</v>
      </c>
      <c r="G8" s="62">
        <f>KZN!G8/KZN!G7*100</f>
        <v>19.373419817043441</v>
      </c>
      <c r="H8" s="62">
        <f>KZN!H8/KZN!H7*100</f>
        <v>18.189322846810825</v>
      </c>
      <c r="I8" s="62">
        <f>KZN!I8/KZN!I7*100</f>
        <v>16.905352335173244</v>
      </c>
      <c r="J8" s="62">
        <f>KZN!J8/KZN!J7*100</f>
        <v>16.451935810990388</v>
      </c>
      <c r="K8" s="62">
        <f>KZN!K8/KZN!K7*100</f>
        <v>15.68921513813533</v>
      </c>
      <c r="L8" s="62"/>
      <c r="M8" s="67">
        <f>AVERAGE(B8:K8)</f>
        <v>20.425396844652706</v>
      </c>
      <c r="N8" s="67">
        <f>MAX(B8:K8)-MIN(B8:K8)</f>
        <v>9.834694145367175</v>
      </c>
      <c r="O8" s="76">
        <f>K8-B8</f>
        <v>-8.0898465579585146</v>
      </c>
      <c r="P8" s="26"/>
      <c r="Q8" s="26"/>
      <c r="R8" s="26"/>
      <c r="S8" s="25"/>
    </row>
    <row r="9" spans="1:19" ht="13.35" customHeight="1">
      <c r="A9" s="51" t="s">
        <v>6</v>
      </c>
      <c r="B9" s="415">
        <f>KZN!B9/KZN!B7*100</f>
        <v>44.642425662275869</v>
      </c>
      <c r="C9" s="62">
        <f>KZN!C9/KZN!C7*100</f>
        <v>41.902227025322475</v>
      </c>
      <c r="D9" s="62">
        <f>KZN!D9/KZN!D7*100</f>
        <v>41.15623949099119</v>
      </c>
      <c r="E9" s="62">
        <f>KZN!E9/KZN!E7*100</f>
        <v>38.090095789387568</v>
      </c>
      <c r="F9" s="62">
        <f>KZN!F9/KZN!F7*100</f>
        <v>34.21923859153199</v>
      </c>
      <c r="G9" s="62">
        <f>KZN!G9/KZN!G7*100</f>
        <v>34.487322348034027</v>
      </c>
      <c r="H9" s="62">
        <f>KZN!H9/KZN!H7*100</f>
        <v>36.586598519168589</v>
      </c>
      <c r="I9" s="62">
        <f>KZN!I9/KZN!I7*100</f>
        <v>41.308870872267384</v>
      </c>
      <c r="J9" s="62">
        <f>KZN!J9/KZN!J7*100</f>
        <v>44.738906125482238</v>
      </c>
      <c r="K9" s="62">
        <f>KZN!K9/KZN!K7*100</f>
        <v>46.795739541833754</v>
      </c>
      <c r="M9" s="67">
        <f t="shared" ref="M9:M14" si="0">AVERAGE(B9:K9)</f>
        <v>40.392766396629511</v>
      </c>
      <c r="N9" s="67">
        <f>MAX(B9:K9)-MIN(B9:K9)</f>
        <v>12.576500950301764</v>
      </c>
      <c r="O9" s="76">
        <f t="shared" ref="O9:O14" si="1">K9-B9</f>
        <v>2.153313879557885</v>
      </c>
      <c r="P9" s="26"/>
      <c r="Q9" s="26"/>
      <c r="R9" s="26"/>
      <c r="S9" s="25"/>
    </row>
    <row r="10" spans="1:19" ht="13.35" customHeight="1">
      <c r="A10" s="51" t="s">
        <v>7</v>
      </c>
      <c r="B10" s="415">
        <f>KZN!B10/KZN!B7*100</f>
        <v>1.9647352207541668</v>
      </c>
      <c r="C10" s="62">
        <f>KZN!C10/KZN!C7*100</f>
        <v>5.096048624490372</v>
      </c>
      <c r="D10" s="62">
        <f>KZN!D10/KZN!D7*100</f>
        <v>4.84331249778905</v>
      </c>
      <c r="E10" s="62">
        <f>KZN!E10/KZN!E7*100</f>
        <v>0.18098177126170162</v>
      </c>
      <c r="F10" s="62">
        <f>KZN!F10/KZN!F7*100</f>
        <v>3.9601448414313574E-2</v>
      </c>
      <c r="G10" s="62">
        <f>KZN!G10/KZN!G7*100</f>
        <v>2.3306119824229687E-3</v>
      </c>
      <c r="H10" s="62"/>
      <c r="I10" s="62"/>
      <c r="J10" s="62"/>
      <c r="K10" s="62"/>
      <c r="M10" s="67">
        <f t="shared" si="0"/>
        <v>2.0211683624486709</v>
      </c>
      <c r="N10" s="67">
        <f t="shared" ref="N10:N14" si="2">MAX(B10:K10)-MIN(B10:K10)</f>
        <v>5.0937180125079493</v>
      </c>
      <c r="O10" s="76">
        <f t="shared" si="1"/>
        <v>-1.9647352207541668</v>
      </c>
      <c r="P10" s="26"/>
      <c r="Q10" s="26"/>
      <c r="R10" s="26"/>
      <c r="S10" s="25"/>
    </row>
    <row r="11" spans="1:19" ht="13.35" customHeight="1">
      <c r="A11" s="51" t="s">
        <v>8</v>
      </c>
      <c r="B11" s="415">
        <f>KZN!B11/KZN!B7*100</f>
        <v>4.5944147795318075</v>
      </c>
      <c r="C11" s="62">
        <f>KZN!C11/KZN!C7*100</f>
        <v>2.1036420644849856</v>
      </c>
      <c r="D11" s="62">
        <f>KZN!D11/KZN!D7*100</f>
        <v>3.0402968292627226</v>
      </c>
      <c r="E11" s="62">
        <f>KZN!E11/KZN!E7*100</f>
        <v>2.2600489931042445</v>
      </c>
      <c r="F11" s="62">
        <f>KZN!F11/KZN!F7*100</f>
        <v>2.8635495509913182</v>
      </c>
      <c r="G11" s="62">
        <f>KZN!G11/KZN!G7*100</f>
        <v>3.1819190571506097</v>
      </c>
      <c r="H11" s="62">
        <f>KZN!H11/KZN!H7*100</f>
        <v>1.3374883845695245</v>
      </c>
      <c r="I11" s="62"/>
      <c r="J11" s="62"/>
      <c r="K11" s="62"/>
      <c r="M11" s="67">
        <f t="shared" si="0"/>
        <v>2.7687656655850303</v>
      </c>
      <c r="N11" s="67">
        <f t="shared" si="2"/>
        <v>3.2569263949622833</v>
      </c>
      <c r="O11" s="76">
        <f t="shared" si="1"/>
        <v>-4.5944147795318075</v>
      </c>
      <c r="P11" s="26"/>
      <c r="Q11" s="26"/>
      <c r="R11" s="26"/>
      <c r="S11" s="25"/>
    </row>
    <row r="12" spans="1:19" ht="13.35" customHeight="1">
      <c r="A12" s="51" t="s">
        <v>9</v>
      </c>
      <c r="B12" s="415">
        <f>KZN!B12/KZN!B7*100</f>
        <v>13.535078673566778</v>
      </c>
      <c r="C12" s="62">
        <f>KZN!C12/KZN!C7*100</f>
        <v>16.773466153422639</v>
      </c>
      <c r="D12" s="62">
        <f>KZN!D12/KZN!D7*100</f>
        <v>19.671028563010172</v>
      </c>
      <c r="E12" s="62">
        <f>KZN!E12/KZN!E7*100</f>
        <v>26.062476884870883</v>
      </c>
      <c r="F12" s="62">
        <f>KZN!F12/KZN!F7*100</f>
        <v>29.0826148173986</v>
      </c>
      <c r="G12" s="62">
        <f>KZN!G12/KZN!G7*100</f>
        <v>31.713374608917945</v>
      </c>
      <c r="H12" s="62">
        <f>KZN!H12/KZN!H7*100</f>
        <v>29.823146950776021</v>
      </c>
      <c r="I12" s="62">
        <f>KZN!I12/KZN!I7*100</f>
        <v>25.389333060499791</v>
      </c>
      <c r="J12" s="62">
        <f>KZN!J12/KZN!J7*100</f>
        <v>22.143838030094582</v>
      </c>
      <c r="K12" s="62">
        <f>KZN!K12/KZN!K7*100</f>
        <v>20.507310063364152</v>
      </c>
      <c r="M12" s="67">
        <f t="shared" si="0"/>
        <v>23.470166780592152</v>
      </c>
      <c r="N12" s="67">
        <f t="shared" si="2"/>
        <v>18.178295935351166</v>
      </c>
      <c r="O12" s="76">
        <f t="shared" si="1"/>
        <v>6.9722313897973738</v>
      </c>
      <c r="P12" s="26"/>
      <c r="Q12" s="26"/>
      <c r="R12" s="26"/>
      <c r="S12" s="25"/>
    </row>
    <row r="13" spans="1:19" ht="13.35" customHeight="1">
      <c r="A13" s="51" t="s">
        <v>10</v>
      </c>
      <c r="B13" s="415">
        <f>KZN!B13/KZN!B7*100</f>
        <v>1.6267069931539405E-3</v>
      </c>
      <c r="C13" s="62">
        <f>KZN!C13/KZN!C7*100</f>
        <v>6.7987605837734499E-2</v>
      </c>
      <c r="D13" s="62">
        <f>KZN!D13/KZN!D7*100</f>
        <v>8.9456713070867264E-2</v>
      </c>
      <c r="E13" s="62">
        <f>KZN!E13/KZN!E7*100</f>
        <v>7.4992231171474993E-2</v>
      </c>
      <c r="F13" s="62">
        <f>KZN!F13/KZN!F7*100</f>
        <v>3.2532742734357112</v>
      </c>
      <c r="G13" s="62">
        <f>KZN!G13/KZN!G7*100</f>
        <v>6.8622792690919199E-2</v>
      </c>
      <c r="H13" s="62">
        <f>KZN!H13/KZN!H7*100</f>
        <v>0.10979726311527546</v>
      </c>
      <c r="I13" s="62"/>
      <c r="J13" s="62"/>
      <c r="K13" s="62"/>
      <c r="M13" s="67">
        <f t="shared" si="0"/>
        <v>0.52367965518787662</v>
      </c>
      <c r="N13" s="67">
        <f t="shared" si="2"/>
        <v>3.251647566442557</v>
      </c>
      <c r="O13" s="76">
        <f t="shared" si="1"/>
        <v>-1.6267069931539405E-3</v>
      </c>
      <c r="P13" s="26"/>
      <c r="Q13" s="26"/>
      <c r="R13" s="26"/>
      <c r="S13" s="25"/>
    </row>
    <row r="14" spans="1:19" ht="13.35" customHeight="1">
      <c r="A14" s="51" t="s">
        <v>11</v>
      </c>
      <c r="B14" s="415">
        <f>KZN!B14/KZN!B7*100</f>
        <v>11.48265726078438</v>
      </c>
      <c r="C14" s="62">
        <f>KZN!C14/KZN!C7*100</f>
        <v>8.5327192429392902</v>
      </c>
      <c r="D14" s="62">
        <f>KZN!D14/KZN!D7*100</f>
        <v>7.2182589312301664</v>
      </c>
      <c r="E14" s="62">
        <f>KZN!E14/KZN!E7*100</f>
        <v>10.315751322992252</v>
      </c>
      <c r="F14" s="62">
        <f>KZN!F14/KZN!F7*100</f>
        <v>9.197029781308288</v>
      </c>
      <c r="G14" s="62">
        <f>KZN!G14/KZN!G7*100</f>
        <v>11.173010764180626</v>
      </c>
      <c r="H14" s="62">
        <f>KZN!H14/KZN!H7*100</f>
        <v>13.953646035559753</v>
      </c>
      <c r="I14" s="62">
        <f>KZN!I14/KZN!I7*100</f>
        <v>16.396443732059574</v>
      </c>
      <c r="J14" s="62">
        <f>KZN!J14/KZN!J7*100</f>
        <v>16.665320033432796</v>
      </c>
      <c r="K14" s="62">
        <f>KZN!K14/KZN!K7*100</f>
        <v>17.007735256666777</v>
      </c>
      <c r="M14" s="67">
        <f t="shared" si="0"/>
        <v>12.194257236115391</v>
      </c>
      <c r="N14" s="67">
        <f t="shared" si="2"/>
        <v>9.7894763254366097</v>
      </c>
      <c r="O14" s="76">
        <f t="shared" si="1"/>
        <v>5.5250779958823966</v>
      </c>
      <c r="P14" s="26"/>
      <c r="Q14" s="26"/>
      <c r="R14" s="26"/>
      <c r="S14" s="25"/>
    </row>
    <row r="15" spans="1:19" ht="13.35" customHeight="1">
      <c r="A15" s="49"/>
      <c r="B15" s="400"/>
      <c r="C15" s="57"/>
      <c r="D15" s="57"/>
      <c r="E15" s="57"/>
      <c r="F15" s="399"/>
      <c r="G15" s="399"/>
      <c r="H15" s="400"/>
      <c r="I15" s="399"/>
      <c r="J15" s="399"/>
      <c r="K15" s="400"/>
      <c r="M15" s="26"/>
      <c r="N15" s="26"/>
      <c r="O15" s="77"/>
      <c r="P15" s="26"/>
      <c r="Q15" s="26"/>
      <c r="R15" s="26"/>
      <c r="S15" s="25"/>
    </row>
    <row r="16" spans="1:19" ht="13.35" customHeight="1">
      <c r="A16" s="50" t="s">
        <v>12</v>
      </c>
      <c r="B16" s="416">
        <f>KZN!B16</f>
        <v>13118974</v>
      </c>
      <c r="C16" s="63">
        <f>KZN!C16</f>
        <v>15075235</v>
      </c>
      <c r="D16" s="63">
        <f>KZN!D16</f>
        <v>16297858</v>
      </c>
      <c r="E16" s="63">
        <f>KZN!E16</f>
        <v>18939471</v>
      </c>
      <c r="F16" s="63">
        <f>KZN!F16</f>
        <v>19902725</v>
      </c>
      <c r="G16" s="63">
        <f>KZN!G16</f>
        <v>25537738.026999999</v>
      </c>
      <c r="H16" s="63">
        <f>KZN!K16</f>
        <v>41585940.643000007</v>
      </c>
      <c r="I16" s="63">
        <f>KZN!J16</f>
        <v>37164709.505999997</v>
      </c>
      <c r="J16" s="63">
        <f>KZN!K16</f>
        <v>41585940.643000007</v>
      </c>
      <c r="K16" s="63">
        <f>KZN!K16</f>
        <v>41585940.643000007</v>
      </c>
      <c r="M16" s="69">
        <v>100</v>
      </c>
      <c r="N16" s="69">
        <f>MAX(B16:K16)-MIN(B16:K16)</f>
        <v>28466966.643000007</v>
      </c>
      <c r="O16" s="353">
        <f>K16-B16</f>
        <v>28466966.643000007</v>
      </c>
      <c r="P16" s="26"/>
      <c r="Q16" s="26"/>
      <c r="R16" s="26"/>
      <c r="S16" s="25"/>
    </row>
    <row r="17" spans="1:20" ht="13.35" customHeight="1">
      <c r="A17" s="51" t="s">
        <v>13</v>
      </c>
      <c r="B17" s="415">
        <f>KZN!B17/KZN!B16*100</f>
        <v>30.659021048444796</v>
      </c>
      <c r="C17" s="62">
        <f>KZN!C17/KZN!C16*100</f>
        <v>28.86656161578907</v>
      </c>
      <c r="D17" s="62">
        <f>KZN!D17/KZN!D16*100</f>
        <v>26.776665988867986</v>
      </c>
      <c r="E17" s="62">
        <f>KZN!E17/KZN!E16*100</f>
        <v>28.055060249570857</v>
      </c>
      <c r="F17" s="62">
        <f>KZN!F17/KZN!F16*100</f>
        <v>28.239022545907659</v>
      </c>
      <c r="G17" s="62">
        <f>KZN!G17/KZN!G16*100</f>
        <v>27.116686441369609</v>
      </c>
      <c r="H17" s="62">
        <f>KZN!H17/KZN!H16*100</f>
        <v>25.534895276797954</v>
      </c>
      <c r="I17" s="62">
        <f>KZN!I17/KZN!I16*100</f>
        <v>26.386795911788731</v>
      </c>
      <c r="J17" s="62">
        <f>KZN!J17/KZN!J16*100</f>
        <v>25.514956589312515</v>
      </c>
      <c r="K17" s="62">
        <f>KZN!K17/KZN!K16*100</f>
        <v>24.803542306638299</v>
      </c>
      <c r="M17" s="70">
        <f>AVERAGE(B17:K17)</f>
        <v>27.195320797448751</v>
      </c>
      <c r="N17" s="70">
        <f>MAX(B17:K17)-MIN(B17:K17)</f>
        <v>5.8554787418064969</v>
      </c>
      <c r="O17" s="79">
        <f>K17-B17</f>
        <v>-5.8554787418064969</v>
      </c>
      <c r="P17" s="26"/>
      <c r="Q17" s="26"/>
      <c r="R17" s="26"/>
      <c r="S17" s="25"/>
    </row>
    <row r="18" spans="1:20" ht="13.35" customHeight="1">
      <c r="A18" s="51" t="s">
        <v>14</v>
      </c>
      <c r="B18" s="415">
        <f>KZN!B18/KZN!B16*100</f>
        <v>0.95281079145366088</v>
      </c>
      <c r="C18" s="62">
        <f>KZN!C18/KZN!C16*100</f>
        <v>0.95617083249448509</v>
      </c>
      <c r="D18" s="62">
        <f>KZN!D18/KZN!D16*100</f>
        <v>1.0838050006325985</v>
      </c>
      <c r="E18" s="62">
        <f>KZN!E18/KZN!E16*100</f>
        <v>1.6253938665974355</v>
      </c>
      <c r="F18" s="62">
        <f>KZN!F18/KZN!F16*100</f>
        <v>1.6191501415007241</v>
      </c>
      <c r="G18" s="62">
        <f>KZN!G18/KZN!G16*100</f>
        <v>1.4474265481507989</v>
      </c>
      <c r="H18" s="62">
        <f>KZN!H18/KZN!H16*100</f>
        <v>1.2638718582334756</v>
      </c>
      <c r="I18" s="62"/>
      <c r="J18" s="62"/>
      <c r="K18" s="62"/>
      <c r="M18" s="70">
        <f t="shared" ref="M18:M24" si="3">AVERAGE(B18:K18)</f>
        <v>1.2783755770090255</v>
      </c>
      <c r="N18" s="70">
        <f t="shared" ref="N18:N24" si="4">MAX(B18:K18)-MIN(B18:K18)</f>
        <v>0.67258307514377458</v>
      </c>
      <c r="O18" s="79">
        <f t="shared" ref="O18:O24" si="5">K18-B18</f>
        <v>-0.95281079145366088</v>
      </c>
      <c r="P18" s="26"/>
      <c r="Q18" s="26"/>
      <c r="R18" s="26"/>
      <c r="S18" s="25"/>
    </row>
    <row r="19" spans="1:20" ht="13.35" customHeight="1">
      <c r="A19" s="51" t="s">
        <v>15</v>
      </c>
      <c r="B19" s="415">
        <f>KZN!B19/KZN!B16*100</f>
        <v>8.5737116332420502</v>
      </c>
      <c r="C19" s="62">
        <f>KZN!C19/KZN!C16*100</f>
        <v>7.1043734973285657</v>
      </c>
      <c r="D19" s="62">
        <f>KZN!D19/KZN!D16*100</f>
        <v>7.3315462682273953</v>
      </c>
      <c r="E19" s="62">
        <f>KZN!E19/KZN!E16*100</f>
        <v>6.5691644713835986</v>
      </c>
      <c r="F19" s="62">
        <f>KZN!F19/KZN!F16*100</f>
        <v>8.0276796267847743</v>
      </c>
      <c r="G19" s="62">
        <f>KZN!G19/KZN!G16*100</f>
        <v>8.0354728278221916</v>
      </c>
      <c r="H19" s="62">
        <f>KZN!H19/KZN!H16*100</f>
        <v>8.1583413143624828</v>
      </c>
      <c r="I19" s="62"/>
      <c r="J19" s="62"/>
      <c r="K19" s="62"/>
      <c r="M19" s="70">
        <f t="shared" si="3"/>
        <v>7.6857556627358647</v>
      </c>
      <c r="N19" s="70">
        <f t="shared" si="4"/>
        <v>2.0045471618584516</v>
      </c>
      <c r="O19" s="79">
        <f t="shared" si="5"/>
        <v>-8.5737116332420502</v>
      </c>
      <c r="P19" s="26"/>
      <c r="Q19" s="26"/>
      <c r="R19" s="26"/>
      <c r="S19" s="25"/>
    </row>
    <row r="20" spans="1:20" ht="13.35" customHeight="1">
      <c r="A20" s="51" t="s">
        <v>16</v>
      </c>
      <c r="B20" s="415">
        <f>KZN!B20/KZN!B16*100</f>
        <v>1.6281227480136786</v>
      </c>
      <c r="C20" s="62">
        <f>KZN!C20/KZN!C16*100</f>
        <v>4.6552375468773786</v>
      </c>
      <c r="D20" s="62">
        <f>KZN!D20/KZN!D16*100</f>
        <v>7.7636705387910485</v>
      </c>
      <c r="E20" s="62">
        <f>KZN!E20/KZN!E16*100</f>
        <v>7.8741322817305726</v>
      </c>
      <c r="F20" s="62">
        <f>KZN!F20/KZN!F16*100</f>
        <v>6.3064329130809975</v>
      </c>
      <c r="G20" s="62">
        <f>KZN!G20/KZN!G16*100</f>
        <v>7.4509104838817519</v>
      </c>
      <c r="H20" s="62">
        <f>KZN!H20/KZN!H16*100</f>
        <v>8.0242104186555583</v>
      </c>
      <c r="I20" s="62"/>
      <c r="J20" s="62"/>
      <c r="K20" s="62"/>
      <c r="M20" s="70">
        <f t="shared" si="3"/>
        <v>6.2432452758615691</v>
      </c>
      <c r="N20" s="70">
        <f t="shared" si="4"/>
        <v>6.3960876706418794</v>
      </c>
      <c r="O20" s="79">
        <f t="shared" si="5"/>
        <v>-1.6281227480136786</v>
      </c>
      <c r="P20" s="26"/>
      <c r="Q20" s="26"/>
      <c r="R20" s="26"/>
      <c r="S20" s="25"/>
    </row>
    <row r="21" spans="1:20" ht="13.35" customHeight="1">
      <c r="A21" s="51" t="s">
        <v>17</v>
      </c>
      <c r="B21" s="415">
        <f>KZN!B21/KZN!B16*100</f>
        <v>10.80107331564191</v>
      </c>
      <c r="C21" s="62">
        <f>KZN!C21/KZN!C16*100</f>
        <v>6.5529923745798984</v>
      </c>
      <c r="D21" s="62">
        <f>KZN!D21/KZN!D16*100</f>
        <v>4.6808850586377666</v>
      </c>
      <c r="E21" s="62">
        <f>KZN!E21/KZN!E16*100</f>
        <v>4.1087631222646079</v>
      </c>
      <c r="F21" s="62">
        <f>KZN!F21/KZN!F16*100</f>
        <v>4.0008943498942982</v>
      </c>
      <c r="G21" s="62">
        <f>KZN!G21/KZN!G16*100</f>
        <v>3.5463086004034374</v>
      </c>
      <c r="H21" s="62">
        <f>KZN!H21/KZN!H16*100</f>
        <v>2.374244585309587</v>
      </c>
      <c r="I21" s="62">
        <f>KZN!I21/KZN!I16*100</f>
        <v>3.5119816758647691</v>
      </c>
      <c r="J21" s="62">
        <f>KZN!J21/KZN!J16*100</f>
        <v>3.4649519345552888</v>
      </c>
      <c r="K21" s="62">
        <f>KZN!K21/KZN!K16*100</f>
        <v>3.2587885714402263</v>
      </c>
      <c r="M21" s="70">
        <f t="shared" si="3"/>
        <v>4.6300883588591795</v>
      </c>
      <c r="N21" s="70">
        <f t="shared" si="4"/>
        <v>8.426828730332323</v>
      </c>
      <c r="O21" s="79">
        <f t="shared" si="5"/>
        <v>-7.5422847442016838</v>
      </c>
      <c r="P21" s="26"/>
      <c r="Q21" s="26"/>
      <c r="R21" s="26"/>
      <c r="S21" s="25"/>
    </row>
    <row r="22" spans="1:20" ht="13.35" customHeight="1">
      <c r="A22" s="51" t="s">
        <v>18</v>
      </c>
      <c r="B22" s="415">
        <f>KZN!B22/KZN!B16*100</f>
        <v>26.148813161760977</v>
      </c>
      <c r="C22" s="62">
        <f>KZN!C22/KZN!C16*100</f>
        <v>22.897586671119885</v>
      </c>
      <c r="D22" s="62">
        <f>KZN!D22/KZN!D16*100</f>
        <v>23.389662617013844</v>
      </c>
      <c r="E22" s="62">
        <f>KZN!E22/KZN!E16*100</f>
        <v>22.471477688051582</v>
      </c>
      <c r="F22" s="62">
        <f>KZN!F22/KZN!F16*100</f>
        <v>21.425965539894662</v>
      </c>
      <c r="G22" s="62">
        <f>KZN!G22/KZN!G16*100</f>
        <v>21.521099457552989</v>
      </c>
      <c r="H22" s="62">
        <f>KZN!H22/KZN!H16*100</f>
        <v>22.648945387655424</v>
      </c>
      <c r="I22" s="62">
        <f>KZN!I22/KZN!I16*100</f>
        <v>25.105839389466677</v>
      </c>
      <c r="J22" s="62">
        <f>KZN!J22/KZN!J16*100</f>
        <v>28.48483175225925</v>
      </c>
      <c r="K22" s="62">
        <f>KZN!K22/KZN!K16*100</f>
        <v>31.60211415155797</v>
      </c>
      <c r="M22" s="70">
        <f t="shared" si="3"/>
        <v>24.569633581633326</v>
      </c>
      <c r="N22" s="70">
        <f t="shared" si="4"/>
        <v>10.176148611663308</v>
      </c>
      <c r="O22" s="79">
        <f t="shared" si="5"/>
        <v>5.4533009897969933</v>
      </c>
      <c r="P22" s="26"/>
      <c r="Q22" s="26"/>
      <c r="R22" s="26"/>
      <c r="S22" s="25"/>
    </row>
    <row r="23" spans="1:20" ht="13.35" customHeight="1">
      <c r="A23" s="51" t="s">
        <v>19</v>
      </c>
      <c r="B23" s="415">
        <f>KZN!B23/KZN!B16*100</f>
        <v>1.4649316326109039</v>
      </c>
      <c r="C23" s="62">
        <f>KZN!C23/KZN!C16*100</f>
        <v>3.3358484958940942</v>
      </c>
      <c r="D23" s="62">
        <f>KZN!D23/KZN!D16*100</f>
        <v>1.8022368338219661</v>
      </c>
      <c r="E23" s="62">
        <f>KZN!E23/KZN!E16*100</f>
        <v>1.3253432474433948</v>
      </c>
      <c r="F23" s="62">
        <f>KZN!F23/KZN!F16*100</f>
        <v>1.7413746107630992</v>
      </c>
      <c r="G23" s="62">
        <f>KZN!G23/KZN!G16*100</f>
        <v>2.1172274515007894</v>
      </c>
      <c r="H23" s="62">
        <f>KZN!H23/KZN!H16*100</f>
        <v>2.456536776813774</v>
      </c>
      <c r="I23" s="62"/>
      <c r="J23" s="62"/>
      <c r="K23" s="62"/>
      <c r="M23" s="70">
        <f t="shared" si="3"/>
        <v>2.0347855784068605</v>
      </c>
      <c r="N23" s="70">
        <f t="shared" si="4"/>
        <v>2.0105052484506993</v>
      </c>
      <c r="O23" s="79">
        <f t="shared" si="5"/>
        <v>-1.4649316326109039</v>
      </c>
      <c r="P23" s="26"/>
      <c r="Q23" s="26"/>
      <c r="R23" s="26"/>
      <c r="S23" s="25"/>
    </row>
    <row r="24" spans="1:20" ht="13.35" customHeight="1">
      <c r="A24" s="51" t="s">
        <v>20</v>
      </c>
      <c r="B24" s="415">
        <f>KZN!B24/KZN!B16*100</f>
        <v>19.771515668832031</v>
      </c>
      <c r="C24" s="62">
        <f>KZN!C24/KZN!C16*100</f>
        <v>25.63122896591662</v>
      </c>
      <c r="D24" s="62">
        <f>KZN!D24/KZN!D16*100</f>
        <v>27.171527694007398</v>
      </c>
      <c r="E24" s="62">
        <f>KZN!E24/KZN!E16*100</f>
        <v>27.970665072957949</v>
      </c>
      <c r="F24" s="62">
        <f>KZN!F24/KZN!F16*100</f>
        <v>28.639480272173785</v>
      </c>
      <c r="G24" s="62">
        <f>KZN!G24/KZN!G16*100</f>
        <v>28.764868189318438</v>
      </c>
      <c r="H24" s="62">
        <f>KZN!H24/KZN!H16*100</f>
        <v>29.538954382171749</v>
      </c>
      <c r="I24" s="62">
        <f>KZN!I24/KZN!I16*100</f>
        <v>44.995383022879814</v>
      </c>
      <c r="J24" s="62">
        <f>KZN!J24/KZN!J16*100</f>
        <v>42.53525972387294</v>
      </c>
      <c r="K24" s="62">
        <f>KZN!K24/KZN!K16*100</f>
        <v>40.335554970363511</v>
      </c>
      <c r="M24" s="70">
        <f t="shared" si="3"/>
        <v>31.535443796249421</v>
      </c>
      <c r="N24" s="70">
        <f t="shared" si="4"/>
        <v>25.223867354047783</v>
      </c>
      <c r="O24" s="79">
        <f t="shared" si="5"/>
        <v>20.56403930153148</v>
      </c>
      <c r="P24" s="26"/>
      <c r="Q24" s="26"/>
      <c r="R24" s="26"/>
      <c r="S24" s="26"/>
      <c r="T24" s="26"/>
    </row>
    <row r="25" spans="1:20" ht="13.35" customHeight="1">
      <c r="A25" s="52"/>
      <c r="B25" s="401"/>
      <c r="C25" s="48"/>
      <c r="D25" s="48"/>
      <c r="E25" s="48"/>
      <c r="F25" s="393"/>
      <c r="G25" s="401"/>
      <c r="H25" s="369"/>
      <c r="I25" s="401"/>
      <c r="J25" s="401"/>
      <c r="K25" s="369"/>
      <c r="R25" s="26"/>
    </row>
    <row r="26" spans="1:20" ht="13.35" customHeight="1">
      <c r="A26" s="388" t="s">
        <v>111</v>
      </c>
      <c r="B26" s="414">
        <f>(B7-B16)/B7*100</f>
        <v>2.5537591378779765</v>
      </c>
      <c r="C26" s="64">
        <f t="shared" ref="C26:H26" si="6">(C7-C16)/C7*100</f>
        <v>3.6901771197876831</v>
      </c>
      <c r="D26" s="64">
        <f t="shared" si="6"/>
        <v>8.775321813556582</v>
      </c>
      <c r="E26" s="64">
        <f t="shared" si="6"/>
        <v>7.663945683432158</v>
      </c>
      <c r="F26" s="64">
        <f t="shared" si="6"/>
        <v>18.870124818140081</v>
      </c>
      <c r="G26" s="418">
        <f t="shared" si="6"/>
        <v>10.092812311624012</v>
      </c>
      <c r="H26" s="414">
        <f t="shared" si="6"/>
        <v>8.6709690552296017</v>
      </c>
      <c r="I26" s="418">
        <f t="shared" ref="I26:K26" si="7">(I7-I16)/I7*100</f>
        <v>-0.92958772460860728</v>
      </c>
      <c r="J26" s="418">
        <f t="shared" si="7"/>
        <v>-2.9524320511354993</v>
      </c>
      <c r="K26" s="414">
        <f t="shared" si="7"/>
        <v>8.6709690552296017</v>
      </c>
      <c r="M26" s="26"/>
      <c r="N26" s="26"/>
      <c r="O26" s="26"/>
      <c r="P26" s="26"/>
      <c r="Q26" s="26"/>
      <c r="R26" s="26"/>
      <c r="S26" s="25"/>
    </row>
    <row r="27" spans="1:20" ht="13.35" customHeight="1">
      <c r="A27" s="385"/>
      <c r="B27" s="369"/>
      <c r="C27" s="48"/>
      <c r="D27" s="48"/>
      <c r="E27" s="48"/>
      <c r="F27" s="403"/>
      <c r="G27" s="403"/>
      <c r="H27" s="369"/>
      <c r="I27" s="403"/>
      <c r="J27" s="422"/>
      <c r="K27" s="369"/>
    </row>
    <row r="28" spans="1:20" ht="13.35" customHeight="1">
      <c r="A28" s="228" t="s">
        <v>22</v>
      </c>
      <c r="B28" s="370"/>
      <c r="C28" s="57"/>
      <c r="D28" s="57"/>
      <c r="E28" s="57"/>
      <c r="F28" s="400"/>
      <c r="G28" s="370"/>
      <c r="H28" s="370"/>
      <c r="I28" s="400"/>
      <c r="J28" s="370"/>
      <c r="K28" s="370"/>
    </row>
    <row r="29" spans="1:20" ht="13.35" customHeight="1">
      <c r="A29" s="386" t="s">
        <v>23</v>
      </c>
      <c r="B29" s="412">
        <f>KZN!B29</f>
        <v>2646078</v>
      </c>
      <c r="C29" s="63">
        <f>KZN!C29</f>
        <v>3116337</v>
      </c>
      <c r="D29" s="63">
        <f>KZN!D29</f>
        <v>4428394</v>
      </c>
      <c r="E29" s="63">
        <f>KZN!E29</f>
        <v>4394927</v>
      </c>
      <c r="F29" s="416">
        <f>KZN!F29</f>
        <v>6712980.7999999998</v>
      </c>
      <c r="G29" s="412">
        <f>KZN!G29</f>
        <v>8663850.2960000001</v>
      </c>
      <c r="H29" s="412">
        <f>KZN!K29</f>
        <v>8561998.8619999997</v>
      </c>
      <c r="I29" s="416">
        <f>KZN!I29</f>
        <v>9705678.9690000005</v>
      </c>
      <c r="J29" s="412">
        <f>KZN!M29</f>
        <v>66199475.324000001</v>
      </c>
      <c r="K29" s="412">
        <f>KZN!K29</f>
        <v>8561998.8619999997</v>
      </c>
      <c r="M29" s="66">
        <v>100</v>
      </c>
      <c r="N29" s="66">
        <f>MAX(B29:H29)-MIN(B29:H29)</f>
        <v>6017772.2960000001</v>
      </c>
      <c r="O29" s="352">
        <f>K29-B29</f>
        <v>5915920.8619999997</v>
      </c>
      <c r="P29" s="26"/>
      <c r="Q29" s="26"/>
      <c r="R29" s="26"/>
      <c r="S29" s="25"/>
    </row>
    <row r="30" spans="1:20" ht="13.35" customHeight="1">
      <c r="A30" s="387" t="s">
        <v>24</v>
      </c>
      <c r="B30" s="413">
        <f>KZN!B30/KZN!B29*100</f>
        <v>16.112412408099836</v>
      </c>
      <c r="C30" s="62">
        <f>KZN!C30/KZN!C29*100</f>
        <v>18.109466338204115</v>
      </c>
      <c r="D30" s="62">
        <f>KZN!D30/KZN!D29*100</f>
        <v>34.705222706019384</v>
      </c>
      <c r="E30" s="62">
        <f>KZN!E30/KZN!E29*100</f>
        <v>24.966922089945975</v>
      </c>
      <c r="F30" s="62">
        <f>KZN!F30/KZN!F29*100</f>
        <v>17.772090157028305</v>
      </c>
      <c r="G30" s="62">
        <f>KZN!G30/KZN!G29*100</f>
        <v>13.316735176422306</v>
      </c>
      <c r="H30" s="62">
        <f>KZN!H30/KZN!H29*100</f>
        <v>13.190427009479984</v>
      </c>
      <c r="I30" s="415">
        <f>KZN!I30/KZN!I29*100</f>
        <v>6.154384911224235</v>
      </c>
      <c r="J30" s="413">
        <f>KZN!J30/KZN!J29*100</f>
        <v>4.9009903900652931</v>
      </c>
      <c r="K30" s="413">
        <f>KZN!K30/KZN!K29*100</f>
        <v>6.0832203483654235</v>
      </c>
      <c r="M30" s="67">
        <f>AVERAGE(B30:K30)</f>
        <v>15.531187153485485</v>
      </c>
      <c r="N30" s="67">
        <f>MAX(B30:K30)-MIN(B30:K30)</f>
        <v>29.804232315954092</v>
      </c>
      <c r="O30" s="76">
        <f>K30-B30</f>
        <v>-10.029192059734413</v>
      </c>
      <c r="P30" s="26"/>
      <c r="Q30" s="26"/>
      <c r="R30" s="26"/>
      <c r="S30" s="25"/>
    </row>
    <row r="31" spans="1:20" ht="13.35" customHeight="1">
      <c r="A31" s="387" t="s">
        <v>25</v>
      </c>
      <c r="B31" s="413">
        <f>KZN!B31/KZN!B29*100</f>
        <v>2.2523901411825351E-2</v>
      </c>
      <c r="C31" s="62"/>
      <c r="D31" s="62">
        <f>KZN!D31/KZN!D29*100</f>
        <v>1.1645305273198365</v>
      </c>
      <c r="E31" s="62">
        <f>KZN!E31/KZN!E29*100</f>
        <v>0.11310768074190994</v>
      </c>
      <c r="F31" s="62">
        <f>KZN!F31/KZN!F29*100</f>
        <v>0.56147933567752795</v>
      </c>
      <c r="G31" s="62">
        <f>KZN!G31/KZN!G29*100</f>
        <v>0.63739559333678497</v>
      </c>
      <c r="H31" s="62">
        <f>KZN!H31/KZN!H29*100</f>
        <v>5.1718596691256224E-2</v>
      </c>
      <c r="I31" s="415">
        <f>KZN!I31/KZN!I29*100</f>
        <v>0.34556057445464433</v>
      </c>
      <c r="J31" s="413">
        <f>KZN!J31/KZN!J29*100</f>
        <v>0.56894318984476355</v>
      </c>
      <c r="K31" s="413">
        <f>KZN!K31/KZN!K29*100</f>
        <v>0.59825983191073218</v>
      </c>
      <c r="M31" s="67">
        <f t="shared" ref="M31:M33" si="8">AVERAGE(B31:K31)</f>
        <v>0.45150213682103119</v>
      </c>
      <c r="N31" s="67">
        <f t="shared" ref="N31:N33" si="9">MAX(B31:K31)-MIN(B31:K31)</f>
        <v>1.1420066259080113</v>
      </c>
      <c r="O31" s="76">
        <f t="shared" ref="O31:O33" si="10">K31-B31</f>
        <v>0.57573593049890681</v>
      </c>
      <c r="P31" s="26"/>
      <c r="Q31" s="26"/>
      <c r="R31" s="26"/>
      <c r="S31" s="25"/>
    </row>
    <row r="32" spans="1:20" ht="13.35" customHeight="1">
      <c r="A32" s="387" t="s">
        <v>19</v>
      </c>
      <c r="B32" s="413">
        <f>KZN!B32/KZN!B29*100</f>
        <v>40.554246700210648</v>
      </c>
      <c r="C32" s="62">
        <f>KZN!C32/KZN!C29*100</f>
        <v>34.122464932386961</v>
      </c>
      <c r="D32" s="62">
        <f>KZN!D32/KZN!D29*100</f>
        <v>44.649256592796391</v>
      </c>
      <c r="E32" s="62">
        <f>KZN!E32/KZN!E29*100</f>
        <v>56.490130552794163</v>
      </c>
      <c r="F32" s="62">
        <f>KZN!F32/KZN!F29*100</f>
        <v>49.718718099119243</v>
      </c>
      <c r="G32" s="62">
        <f>KZN!G32/KZN!G29*100</f>
        <v>54.190075308291085</v>
      </c>
      <c r="H32" s="62">
        <f>KZN!H32/KZN!H29*100</f>
        <v>48.959657694677944</v>
      </c>
      <c r="I32" s="415">
        <f>KZN!I32/KZN!I29*100</f>
        <v>57.783511570008542</v>
      </c>
      <c r="J32" s="413">
        <f>KZN!J32/KZN!J29*100</f>
        <v>53.359430938125371</v>
      </c>
      <c r="K32" s="413">
        <f>KZN!K32/KZN!K29*100</f>
        <v>57.583792750567177</v>
      </c>
      <c r="M32" s="67">
        <f t="shared" si="8"/>
        <v>49.741128513897756</v>
      </c>
      <c r="N32" s="67">
        <f t="shared" si="9"/>
        <v>23.661046637621581</v>
      </c>
      <c r="O32" s="76">
        <f t="shared" si="10"/>
        <v>17.029546050356529</v>
      </c>
      <c r="P32" s="26"/>
      <c r="Q32" s="26"/>
      <c r="R32" s="26"/>
      <c r="S32" s="25"/>
    </row>
    <row r="33" spans="1:19" ht="13.35" customHeight="1">
      <c r="A33" s="387" t="s">
        <v>26</v>
      </c>
      <c r="B33" s="413">
        <f>KZN!B33/KZN!B29*100</f>
        <v>43.310816990277687</v>
      </c>
      <c r="C33" s="62">
        <f>KZN!C33/KZN!C29*100</f>
        <v>46.895602112351774</v>
      </c>
      <c r="D33" s="62">
        <f>KZN!D33/KZN!D29*100</f>
        <v>19.480990173864384</v>
      </c>
      <c r="E33" s="62">
        <f>KZN!E33/KZN!E29*100</f>
        <v>18.429839676517947</v>
      </c>
      <c r="F33" s="62">
        <f>KZN!F33/KZN!F29*100</f>
        <v>31.947712408174915</v>
      </c>
      <c r="G33" s="62">
        <f>KZN!G33/KZN!G29*100</f>
        <v>31.855793921949825</v>
      </c>
      <c r="H33" s="62">
        <f>KZN!H33/KZN!H29*100</f>
        <v>37.798196699150829</v>
      </c>
      <c r="I33" s="415">
        <f>KZN!I33/KZN!I29*100</f>
        <v>35.716542944312586</v>
      </c>
      <c r="J33" s="413">
        <f>KZN!J33/KZN!J29*100</f>
        <v>41.17063548196456</v>
      </c>
      <c r="K33" s="413">
        <f>KZN!K33/KZN!K29*100</f>
        <v>35.734727069156676</v>
      </c>
      <c r="M33" s="67">
        <f t="shared" si="8"/>
        <v>34.23408574777212</v>
      </c>
      <c r="N33" s="67">
        <f t="shared" si="9"/>
        <v>28.465762435833827</v>
      </c>
      <c r="O33" s="76">
        <f t="shared" si="10"/>
        <v>-7.5760899211210102</v>
      </c>
      <c r="P33" s="26"/>
      <c r="Q33" s="26"/>
      <c r="R33" s="26"/>
      <c r="S33" s="25"/>
    </row>
    <row r="34" spans="1:19" ht="13.35" customHeight="1">
      <c r="A34" s="228"/>
      <c r="B34" s="370"/>
      <c r="C34" s="57"/>
      <c r="D34" s="57"/>
      <c r="E34" s="57"/>
      <c r="F34" s="58"/>
      <c r="G34" s="32"/>
      <c r="H34" s="57"/>
      <c r="I34" s="400"/>
      <c r="J34" s="370"/>
      <c r="K34" s="370"/>
      <c r="M34" s="71"/>
      <c r="N34" s="26"/>
      <c r="O34" s="26"/>
      <c r="P34" s="26"/>
      <c r="Q34" s="26"/>
      <c r="R34" s="26"/>
      <c r="S34" s="25"/>
    </row>
    <row r="35" spans="1:19" ht="13.35" customHeight="1">
      <c r="A35" s="386" t="s">
        <v>27</v>
      </c>
      <c r="B35" s="412">
        <f>KZN!B35</f>
        <v>2646078</v>
      </c>
      <c r="C35" s="63">
        <f>KZN!C35</f>
        <v>3116337.2206788021</v>
      </c>
      <c r="D35" s="63">
        <f>KZN!D35</f>
        <v>4428394</v>
      </c>
      <c r="E35" s="63">
        <f>KZN!E35</f>
        <v>4394943</v>
      </c>
      <c r="F35" s="63">
        <f>KZN!F35</f>
        <v>6751656.3990000002</v>
      </c>
      <c r="G35" s="63">
        <f>KZN!G35</f>
        <v>8687795</v>
      </c>
      <c r="H35" s="63">
        <f>KZN!K35</f>
        <v>8901803.5840000007</v>
      </c>
      <c r="I35" s="416">
        <f>KZN!I35</f>
        <v>10123966.274</v>
      </c>
      <c r="J35" s="412">
        <f>KZN!M35</f>
        <v>67572194.6736788</v>
      </c>
      <c r="K35" s="412">
        <f>KZN!K35</f>
        <v>8901803.5840000007</v>
      </c>
      <c r="M35" s="69">
        <v>100</v>
      </c>
      <c r="N35" s="69">
        <f>MAX(B35:K35)-MIN(B35:K35)</f>
        <v>64926116.6736788</v>
      </c>
      <c r="O35" s="353">
        <f>K35-B35</f>
        <v>6255725.5840000007</v>
      </c>
      <c r="P35" s="26"/>
      <c r="Q35" s="26"/>
      <c r="R35" s="26"/>
      <c r="S35" s="25"/>
    </row>
    <row r="36" spans="1:19" ht="13.35" customHeight="1">
      <c r="A36" s="387" t="s">
        <v>28</v>
      </c>
      <c r="B36" s="413">
        <f>KZN!B36/KZN!B35*100</f>
        <v>26.765688690960737</v>
      </c>
      <c r="C36" s="62">
        <f>KZN!C36/KZN!C35*100</f>
        <v>21.419185097067555</v>
      </c>
      <c r="D36" s="62">
        <f>KZN!D36/KZN!D35*100</f>
        <v>31.849401837325225</v>
      </c>
      <c r="E36" s="62">
        <f>KZN!E36/KZN!E35*100</f>
        <v>32.244718532185743</v>
      </c>
      <c r="F36" s="62">
        <f>KZN!F36/KZN!F35*100</f>
        <v>27.759247349696182</v>
      </c>
      <c r="G36" s="62">
        <f>KZN!G36/KZN!G35*100</f>
        <v>31.93071429516926</v>
      </c>
      <c r="H36" s="62">
        <f>KZN!H36/KZN!H35*100</f>
        <v>34.125185699367258</v>
      </c>
      <c r="I36" s="415">
        <f>KZN!I36/KZN!I35*100</f>
        <v>32.772235596248294</v>
      </c>
      <c r="J36" s="413">
        <f>KZN!J36/KZN!J35*100</f>
        <v>36.347386029180392</v>
      </c>
      <c r="K36" s="413">
        <f>KZN!K36/KZN!K35*100</f>
        <v>36.627197165531172</v>
      </c>
      <c r="M36" s="70">
        <f>AVERAGE(B36:K36)</f>
        <v>31.184096029273185</v>
      </c>
      <c r="N36" s="70">
        <f>MAX(B36:K36)-MIN(B36:K36)</f>
        <v>15.208012068463617</v>
      </c>
      <c r="O36" s="79">
        <f>K36-B36</f>
        <v>9.8615084745704351</v>
      </c>
      <c r="P36" s="26"/>
      <c r="Q36" s="26"/>
      <c r="R36" s="26"/>
      <c r="S36" s="25"/>
    </row>
    <row r="37" spans="1:19" ht="13.35" customHeight="1">
      <c r="A37" s="387" t="s">
        <v>29</v>
      </c>
      <c r="B37" s="413">
        <f>KZN!B37/KZN!B35*100</f>
        <v>10.093920133873604</v>
      </c>
      <c r="C37" s="62">
        <f>KZN!C37/KZN!C35*100</f>
        <v>10.157562999965652</v>
      </c>
      <c r="D37" s="62">
        <f>KZN!D37/KZN!D35*100</f>
        <v>9.1541312719690247</v>
      </c>
      <c r="E37" s="62">
        <f>KZN!E37/KZN!E35*100</f>
        <v>11.119393357319993</v>
      </c>
      <c r="F37" s="62">
        <f>KZN!F37/KZN!F35*100</f>
        <v>8.766989387784454</v>
      </c>
      <c r="G37" s="62">
        <f>KZN!G37/KZN!G35*100</f>
        <v>8.3358205390435653</v>
      </c>
      <c r="H37" s="62">
        <f>KZN!H37/KZN!H35*100</f>
        <v>8.2062125159113872</v>
      </c>
      <c r="I37" s="415">
        <f>KZN!I37/KZN!I35*100</f>
        <v>11.76779947459552</v>
      </c>
      <c r="J37" s="413">
        <f>KZN!J37/KZN!J35*100</f>
        <v>13.146305784694656</v>
      </c>
      <c r="K37" s="413">
        <f>KZN!K37/KZN!K35*100</f>
        <v>11.965631345927481</v>
      </c>
      <c r="M37" s="70">
        <f t="shared" ref="M37:M40" si="11">AVERAGE(B37:K37)</f>
        <v>10.271376681108533</v>
      </c>
      <c r="N37" s="70">
        <f t="shared" ref="N37:N40" si="12">MAX(B37:K37)-MIN(B37:K37)</f>
        <v>4.9400932687832686</v>
      </c>
      <c r="O37" s="79">
        <f t="shared" ref="O37:O40" si="13">K37-B37</f>
        <v>1.8717112120538761</v>
      </c>
      <c r="P37" s="26"/>
      <c r="Q37" s="26"/>
      <c r="R37" s="26"/>
      <c r="S37" s="25"/>
    </row>
    <row r="38" spans="1:19" ht="13.35" customHeight="1">
      <c r="A38" s="387" t="s">
        <v>30</v>
      </c>
      <c r="B38" s="413">
        <f>KZN!B38/KZN!B35*100</f>
        <v>1.3001506380386367</v>
      </c>
      <c r="C38" s="62"/>
      <c r="D38" s="62">
        <f>KZN!D38/KZN!D35*100</f>
        <v>0.83084296474071639</v>
      </c>
      <c r="E38" s="62">
        <f>KZN!E38/KZN!E35*100</f>
        <v>3.133055423016863</v>
      </c>
      <c r="F38" s="62">
        <f>KZN!F38/KZN!F35*100</f>
        <v>12.74536127353065</v>
      </c>
      <c r="G38" s="62">
        <f>KZN!G38/KZN!G35*100</f>
        <v>3.8023917461220025</v>
      </c>
      <c r="H38" s="62">
        <f>KZN!H38/KZN!H35*100</f>
        <v>1.8978678417014754</v>
      </c>
      <c r="I38" s="415">
        <f>KZN!I38/KZN!I35*100</f>
        <v>14.641397135100728</v>
      </c>
      <c r="J38" s="413">
        <f>KZN!J38/KZN!J35*100</f>
        <v>16.512175852851307</v>
      </c>
      <c r="K38" s="413">
        <f>KZN!K38/KZN!K35*100</f>
        <v>17.947452838339327</v>
      </c>
      <c r="M38" s="70">
        <f t="shared" si="11"/>
        <v>8.0900773014935226</v>
      </c>
      <c r="N38" s="70">
        <f t="shared" si="12"/>
        <v>17.116609873598609</v>
      </c>
      <c r="O38" s="79">
        <f t="shared" si="13"/>
        <v>16.64730220030069</v>
      </c>
      <c r="P38" s="26"/>
      <c r="Q38" s="26"/>
      <c r="R38" s="26"/>
      <c r="S38" s="25"/>
    </row>
    <row r="39" spans="1:19" ht="13.35" customHeight="1">
      <c r="A39" s="387" t="s">
        <v>31</v>
      </c>
      <c r="B39" s="413">
        <f>KZN!B39/KZN!B35*100</f>
        <v>3.2460494361844208</v>
      </c>
      <c r="C39" s="62"/>
      <c r="D39" s="62">
        <f>KZN!D39/KZN!D35*100</f>
        <v>10.496333433745958</v>
      </c>
      <c r="E39" s="62">
        <f>KZN!E39/KZN!E35*100</f>
        <v>14.076860610023839</v>
      </c>
      <c r="F39" s="62">
        <f>KZN!F39/KZN!F35*100</f>
        <v>13.380538739113046</v>
      </c>
      <c r="G39" s="62">
        <f>KZN!G39/KZN!G35*100</f>
        <v>14.831887722949263</v>
      </c>
      <c r="H39" s="62">
        <f>KZN!H39/KZN!H35*100</f>
        <v>21.194459362962903</v>
      </c>
      <c r="I39" s="415">
        <f>KZN!I39/KZN!I35*100</f>
        <v>16.619837506977454</v>
      </c>
      <c r="J39" s="413">
        <f>KZN!J39/KZN!J35*100</f>
        <v>14.639151283634771</v>
      </c>
      <c r="K39" s="413">
        <f>KZN!K39/KZN!K35*100</f>
        <v>15.229243716820248</v>
      </c>
      <c r="M39" s="70">
        <f t="shared" si="11"/>
        <v>13.746040201379101</v>
      </c>
      <c r="N39" s="70">
        <f t="shared" si="12"/>
        <v>17.948409926778481</v>
      </c>
      <c r="O39" s="79">
        <f t="shared" si="13"/>
        <v>11.983194280635827</v>
      </c>
      <c r="P39" s="26"/>
      <c r="Q39" s="26"/>
      <c r="R39" s="26"/>
      <c r="S39" s="25"/>
    </row>
    <row r="40" spans="1:19" ht="13.35" customHeight="1">
      <c r="A40" s="419" t="s">
        <v>26</v>
      </c>
      <c r="B40" s="413">
        <f>KZN!B40/KZN!B35*100</f>
        <v>58.594191100942602</v>
      </c>
      <c r="C40" s="62">
        <f>KZN!C40/KZN!C35*100</f>
        <v>64.175468133848995</v>
      </c>
      <c r="D40" s="62">
        <f>KZN!D40/KZN!D35*100</f>
        <v>47.669290492219076</v>
      </c>
      <c r="E40" s="62">
        <f>KZN!E40/KZN!E35*100</f>
        <v>39.425972077453565</v>
      </c>
      <c r="F40" s="62">
        <f>KZN!F40/KZN!F35*100</f>
        <v>37.347863249875665</v>
      </c>
      <c r="G40" s="62">
        <f>KZN!G40/KZN!G35*100</f>
        <v>41.099185696715914</v>
      </c>
      <c r="H40" s="62">
        <f>KZN!H40/KZN!H35*100</f>
        <v>34.576274580056989</v>
      </c>
      <c r="I40" s="424">
        <f>KZN!I40/KZN!I35*100</f>
        <v>24.198730287077993</v>
      </c>
      <c r="J40" s="423">
        <f>KZN!J40/KZN!J35*100</f>
        <v>19.354981049638877</v>
      </c>
      <c r="K40" s="413">
        <f>KZN!K40/KZN!K35*100</f>
        <v>18.230474933381767</v>
      </c>
      <c r="M40" s="70">
        <f t="shared" si="11"/>
        <v>38.467243160121136</v>
      </c>
      <c r="N40" s="70">
        <f t="shared" si="12"/>
        <v>45.944993200467223</v>
      </c>
      <c r="O40" s="79">
        <f t="shared" si="13"/>
        <v>-40.363716167560838</v>
      </c>
      <c r="P40" s="26"/>
      <c r="Q40" s="26"/>
      <c r="R40" s="26"/>
      <c r="S40" s="25"/>
    </row>
    <row r="41" spans="1:19" ht="15.75">
      <c r="A41" s="398"/>
      <c r="B41" s="33"/>
      <c r="C41" s="33"/>
      <c r="D41" s="33"/>
      <c r="E41" s="33"/>
      <c r="F41" s="33"/>
      <c r="G41" s="33"/>
      <c r="H41" s="60"/>
      <c r="I41" s="33"/>
      <c r="J41" s="33"/>
      <c r="K41" s="60"/>
      <c r="M41" s="71"/>
    </row>
    <row r="42" spans="1:19" ht="13.35" customHeight="1">
      <c r="A42" s="420" t="s">
        <v>32</v>
      </c>
      <c r="B42" s="370"/>
      <c r="C42" s="57"/>
      <c r="D42" s="57"/>
      <c r="E42" s="57"/>
      <c r="F42" s="421"/>
      <c r="G42" s="421"/>
      <c r="H42" s="370"/>
      <c r="I42" s="399"/>
      <c r="J42" s="421"/>
      <c r="K42" s="421"/>
    </row>
    <row r="43" spans="1:19" ht="13.35" customHeight="1">
      <c r="A43" s="391" t="s">
        <v>12</v>
      </c>
      <c r="B43" s="413">
        <f>KZN!B43/KZN!B46*100</f>
        <v>83.215545372130705</v>
      </c>
      <c r="C43" s="62">
        <f>KZN!C43/KZN!C46*100</f>
        <v>82.869335410512861</v>
      </c>
      <c r="D43" s="62">
        <f>KZN!D43/KZN!D46*100</f>
        <v>78.633889040816456</v>
      </c>
      <c r="E43" s="62">
        <f>KZN!E43/KZN!E46*100</f>
        <v>81.165402310938688</v>
      </c>
      <c r="F43" s="415">
        <f>KZN!F43/KZN!F46*100</f>
        <v>74.669618859534651</v>
      </c>
      <c r="G43" s="415">
        <f>KZN!G43/KZN!G46*100</f>
        <v>74.61604179211372</v>
      </c>
      <c r="H43" s="413">
        <f>KZN!H43/KZN!H46*100</f>
        <v>76.145451291331341</v>
      </c>
      <c r="I43" s="62">
        <f>KZN!I43/KZN!I46*100</f>
        <v>76.951142607544725</v>
      </c>
      <c r="J43" s="62">
        <f>KZN!J43/KZN!J46*100</f>
        <v>80.667167302010114</v>
      </c>
      <c r="K43" s="62">
        <f>KZN!K43/KZN!K46*100</f>
        <v>82.368387179319726</v>
      </c>
      <c r="M43" s="72">
        <f>AVERAGE(B43:K43)</f>
        <v>79.13019811662528</v>
      </c>
      <c r="N43" s="72">
        <f>MAX(B43:K43)-MIN(B43:K43)</f>
        <v>8.5995035800169859</v>
      </c>
      <c r="O43" s="80">
        <f>K43-B43</f>
        <v>-0.84715819281097993</v>
      </c>
      <c r="P43" s="26"/>
      <c r="Q43" s="26"/>
      <c r="R43" s="26"/>
      <c r="S43" s="25"/>
    </row>
    <row r="44" spans="1:19" ht="13.35" customHeight="1">
      <c r="A44" s="391" t="s">
        <v>27</v>
      </c>
      <c r="B44" s="413">
        <f>KZN!B44/KZN!B46*100</f>
        <v>16.784454627869287</v>
      </c>
      <c r="C44" s="62">
        <f>KZN!C44/KZN!C46*100</f>
        <v>17.130664589487136</v>
      </c>
      <c r="D44" s="62">
        <f>KZN!D44/KZN!D46*100</f>
        <v>21.366110959183551</v>
      </c>
      <c r="E44" s="62">
        <f>KZN!E44/KZN!E46*100</f>
        <v>18.834597689061315</v>
      </c>
      <c r="F44" s="415">
        <f>KZN!F44/KZN!F46*100</f>
        <v>25.330381140465345</v>
      </c>
      <c r="G44" s="415">
        <f>KZN!G44/KZN!G46*100</f>
        <v>25.383958207886291</v>
      </c>
      <c r="H44" s="413">
        <f>KZN!H44/KZN!H46*100</f>
        <v>23.854548708668656</v>
      </c>
      <c r="I44" s="62">
        <f>KZN!I44/KZN!I46*100</f>
        <v>23.048857392455279</v>
      </c>
      <c r="J44" s="62">
        <f>KZN!J44/KZN!J46*100</f>
        <v>19.332832697989886</v>
      </c>
      <c r="K44" s="62">
        <f>KZN!K44/KZN!K46*100</f>
        <v>17.631612820680278</v>
      </c>
      <c r="M44" s="72">
        <f>AVERAGE(B44:K44)</f>
        <v>20.869801883374706</v>
      </c>
      <c r="N44" s="72">
        <f>MAX(B44:K44)-MIN(B44:K44)</f>
        <v>8.5995035800170037</v>
      </c>
      <c r="O44" s="80">
        <f>K44-B44</f>
        <v>0.84715819281099058</v>
      </c>
      <c r="P44" s="26"/>
      <c r="Q44" s="26"/>
      <c r="R44" s="26"/>
      <c r="S44" s="25"/>
    </row>
    <row r="45" spans="1:19" ht="13.35" customHeight="1">
      <c r="A45" s="390"/>
      <c r="B45" s="369"/>
      <c r="C45" s="48"/>
      <c r="D45" s="48"/>
      <c r="E45" s="48"/>
      <c r="F45" s="401"/>
      <c r="G45" s="401"/>
      <c r="H45" s="369"/>
      <c r="I45" s="401"/>
      <c r="J45" s="401"/>
      <c r="K45" s="369"/>
      <c r="M45" s="26"/>
      <c r="N45" s="26"/>
      <c r="O45" s="26"/>
      <c r="P45" s="26"/>
      <c r="Q45" s="26"/>
      <c r="R45" s="26"/>
      <c r="S45" s="25"/>
    </row>
    <row r="46" spans="1:19" ht="13.35" customHeight="1">
      <c r="A46" s="388" t="s">
        <v>33</v>
      </c>
      <c r="B46" s="396">
        <f>KZN!B46</f>
        <v>15765052</v>
      </c>
      <c r="C46" s="59">
        <f>KZN!C46</f>
        <v>18191572.220678803</v>
      </c>
      <c r="D46" s="59">
        <f>KZN!D46</f>
        <v>20726252</v>
      </c>
      <c r="E46" s="59">
        <f>KZN!E46</f>
        <v>23334414</v>
      </c>
      <c r="F46" s="402">
        <f>KZN!F46</f>
        <v>26654381.399</v>
      </c>
      <c r="G46" s="402">
        <f>KZN!G46</f>
        <v>34225533.026999995</v>
      </c>
      <c r="H46" s="396">
        <f>KZN!K46</f>
        <v>50487744.227000006</v>
      </c>
      <c r="I46" s="402">
        <f>KZN!I46</f>
        <v>43923939.922999993</v>
      </c>
      <c r="J46" s="402">
        <f>KZN!J46</f>
        <v>46071668.001999997</v>
      </c>
      <c r="K46" s="396">
        <f>KZN!K46</f>
        <v>50487744.227000006</v>
      </c>
      <c r="M46" s="73">
        <v>100</v>
      </c>
      <c r="N46" s="73">
        <f>MAX(B46:K46)-MIN(B46:K46)</f>
        <v>34722692.227000006</v>
      </c>
      <c r="O46" s="354">
        <f>K46-B46</f>
        <v>34722692.227000006</v>
      </c>
      <c r="P46" s="26"/>
      <c r="Q46" s="26"/>
      <c r="R46" s="26"/>
      <c r="S46" s="25"/>
    </row>
    <row r="47" spans="1:19" s="22" customFormat="1" ht="12" customHeight="1">
      <c r="A47" s="20"/>
      <c r="B47" s="30"/>
      <c r="C47" s="30"/>
      <c r="D47" s="30"/>
      <c r="E47" s="30"/>
      <c r="F47" s="30"/>
      <c r="G47" s="30"/>
      <c r="H47" s="30"/>
      <c r="I47" s="30"/>
      <c r="J47" s="30"/>
      <c r="K47" s="30"/>
      <c r="M47" s="27"/>
      <c r="N47" s="27"/>
      <c r="O47" s="27"/>
      <c r="P47" s="27"/>
      <c r="Q47" s="27"/>
      <c r="R47" s="27"/>
    </row>
    <row r="48" spans="1:19" s="22" customFormat="1" ht="12.75" customHeight="1">
      <c r="A48" s="23"/>
      <c r="B48" s="30"/>
      <c r="C48" s="30"/>
      <c r="D48" s="30"/>
      <c r="E48" s="30"/>
      <c r="F48" s="30"/>
      <c r="G48" s="30"/>
      <c r="H48" s="30"/>
      <c r="I48" s="30"/>
      <c r="J48" s="30"/>
      <c r="K48" s="30"/>
      <c r="M48" s="27"/>
      <c r="N48" s="27"/>
      <c r="O48" s="27"/>
      <c r="P48" s="27"/>
      <c r="Q48" s="27"/>
      <c r="R48" s="27"/>
    </row>
    <row r="49" spans="1:18" s="22" customFormat="1" ht="12.75" customHeight="1">
      <c r="A49" s="24"/>
      <c r="B49" s="30"/>
      <c r="C49" s="30"/>
      <c r="D49" s="30"/>
      <c r="E49" s="30"/>
      <c r="F49" s="30"/>
      <c r="G49" s="30"/>
      <c r="H49" s="30"/>
      <c r="I49" s="30"/>
      <c r="J49" s="30"/>
      <c r="K49" s="30"/>
      <c r="M49" s="27"/>
      <c r="N49" s="27"/>
      <c r="O49" s="27"/>
      <c r="P49" s="27"/>
      <c r="Q49" s="27"/>
      <c r="R49" s="27"/>
    </row>
    <row r="50" spans="1:18">
      <c r="A50" s="23"/>
    </row>
    <row r="51" spans="1:18">
      <c r="A51" s="23"/>
    </row>
    <row r="52" spans="1:18">
      <c r="A52" s="23"/>
    </row>
  </sheetData>
  <mergeCells count="2">
    <mergeCell ref="B1:H1"/>
    <mergeCell ref="I4:K4"/>
  </mergeCells>
  <phoneticPr fontId="5" type="noConversion"/>
  <pageMargins left="0.75" right="0.75" top="1" bottom="1" header="0.5" footer="0.5"/>
  <pageSetup orientation="portrait" r:id="rId1"/>
  <headerFooter alignWithMargins="0"/>
  <drawing r:id="rId2"/>
</worksheet>
</file>

<file path=xl/worksheets/sheet5.xml><?xml version="1.0" encoding="utf-8"?>
<worksheet xmlns="http://schemas.openxmlformats.org/spreadsheetml/2006/main" xmlns:r="http://schemas.openxmlformats.org/officeDocument/2006/relationships">
  <dimension ref="A1:R46"/>
  <sheetViews>
    <sheetView zoomScale="80" zoomScaleNormal="80" workbookViewId="0">
      <selection activeCell="H53" sqref="H53"/>
    </sheetView>
  </sheetViews>
  <sheetFormatPr defaultRowHeight="12.75"/>
  <cols>
    <col min="1" max="1" width="37" style="11" customWidth="1"/>
    <col min="2" max="7" width="11.7109375" style="31" customWidth="1"/>
    <col min="8" max="10" width="13" style="31" customWidth="1"/>
    <col min="11" max="11" width="3.85546875" style="2" customWidth="1"/>
    <col min="12" max="12" width="15" style="1" customWidth="1"/>
    <col min="13" max="13" width="13.28515625" style="1" customWidth="1"/>
    <col min="14" max="14" width="14.28515625" style="1" customWidth="1"/>
    <col min="15" max="15" width="7.85546875" style="1" bestFit="1" customWidth="1"/>
    <col min="16" max="17" width="6.28515625" style="1" bestFit="1" customWidth="1"/>
    <col min="18" max="16384" width="9.140625" style="2"/>
  </cols>
  <sheetData>
    <row r="1" spans="1:18" ht="46.5" customHeight="1" thickBot="1">
      <c r="A1" s="65" t="s">
        <v>308</v>
      </c>
      <c r="B1" s="585" t="s">
        <v>116</v>
      </c>
      <c r="C1" s="586"/>
      <c r="D1" s="586"/>
      <c r="E1" s="586"/>
      <c r="F1" s="586"/>
      <c r="G1" s="586"/>
      <c r="H1" s="586"/>
      <c r="I1" s="586"/>
      <c r="J1" s="586"/>
      <c r="K1" s="590"/>
    </row>
    <row r="2" spans="1:18" ht="15.75">
      <c r="A2" s="43"/>
      <c r="B2" s="55"/>
      <c r="C2" s="55"/>
      <c r="D2" s="55"/>
      <c r="E2" s="56"/>
      <c r="F2" s="55"/>
      <c r="G2" s="55"/>
      <c r="H2" s="362"/>
      <c r="I2" s="362"/>
      <c r="J2" s="362"/>
    </row>
    <row r="3" spans="1:18" ht="34.5" customHeight="1">
      <c r="A3" s="383"/>
      <c r="B3" s="379" t="s">
        <v>127</v>
      </c>
      <c r="C3" s="196" t="s">
        <v>128</v>
      </c>
      <c r="D3" s="196" t="s">
        <v>129</v>
      </c>
      <c r="E3" s="196" t="s">
        <v>34</v>
      </c>
      <c r="F3" s="196" t="s">
        <v>35</v>
      </c>
      <c r="G3" s="371" t="s">
        <v>36</v>
      </c>
      <c r="H3" s="196" t="s">
        <v>305</v>
      </c>
      <c r="I3" s="196" t="s">
        <v>306</v>
      </c>
      <c r="J3" s="371" t="s">
        <v>307</v>
      </c>
      <c r="L3" s="68" t="s">
        <v>115</v>
      </c>
      <c r="M3" s="74" t="s">
        <v>113</v>
      </c>
      <c r="N3" s="74" t="s">
        <v>114</v>
      </c>
    </row>
    <row r="4" spans="1:18" ht="15.75">
      <c r="A4" s="384" t="s">
        <v>0</v>
      </c>
      <c r="B4" s="380" t="s">
        <v>1</v>
      </c>
      <c r="C4" s="46" t="s">
        <v>1</v>
      </c>
      <c r="D4" s="46" t="s">
        <v>1</v>
      </c>
      <c r="E4" s="46" t="s">
        <v>1</v>
      </c>
      <c r="F4" s="46" t="s">
        <v>1</v>
      </c>
      <c r="G4" s="372" t="s">
        <v>1</v>
      </c>
      <c r="H4" s="591" t="s">
        <v>310</v>
      </c>
      <c r="I4" s="592"/>
      <c r="J4" s="593"/>
    </row>
    <row r="5" spans="1:18" ht="13.35" customHeight="1">
      <c r="A5" s="385"/>
      <c r="B5" s="369"/>
      <c r="C5" s="48"/>
      <c r="D5" s="48"/>
      <c r="E5" s="48"/>
      <c r="F5" s="48"/>
      <c r="G5" s="48"/>
      <c r="H5" s="48"/>
      <c r="I5" s="48"/>
      <c r="J5" s="48"/>
    </row>
    <row r="6" spans="1:18" ht="13.35" customHeight="1">
      <c r="A6" s="228" t="s">
        <v>3</v>
      </c>
      <c r="B6" s="370"/>
      <c r="C6" s="57"/>
      <c r="D6" s="57"/>
      <c r="E6" s="57"/>
      <c r="F6" s="57"/>
      <c r="G6" s="57"/>
      <c r="H6" s="57"/>
      <c r="I6" s="57"/>
      <c r="J6" s="57"/>
    </row>
    <row r="7" spans="1:18" ht="13.35" customHeight="1">
      <c r="A7" s="386" t="s">
        <v>4</v>
      </c>
      <c r="B7" s="381">
        <f>(KZN!C7-KZN!B7)/KZN!B7*100</f>
        <v>16.267604739317974</v>
      </c>
      <c r="C7" s="82">
        <f>(KZN!D7-KZN!C7)/KZN!C7*100</f>
        <v>14.136534726289195</v>
      </c>
      <c r="D7" s="82">
        <f>(KZN!E7-KZN!D7)/KZN!D7*100</f>
        <v>14.809636651929987</v>
      </c>
      <c r="E7" s="82">
        <f>(KZN!F7-KZN!E7)/KZN!E7*100</f>
        <v>19.601107829584809</v>
      </c>
      <c r="F7" s="82">
        <f>(KZN!G7-KZN!F7)/KZN!F7*100</f>
        <v>15.78606108911689</v>
      </c>
      <c r="G7" s="82">
        <f>(KZN!H7-KZN!G7)/KZN!G7*100</f>
        <v>16.072420583920898</v>
      </c>
      <c r="H7" s="82">
        <f>(KZN!I7-KZN!H7)/KZN!H7*100</f>
        <v>11.68508715705744</v>
      </c>
      <c r="I7" s="82">
        <f>(KZN!J7-KZN!I7)/KZN!I7*100</f>
        <v>9.6977388201723347</v>
      </c>
      <c r="J7" s="82">
        <f>(KZN!K7-KZN!J7)/KZN!J7*100</f>
        <v>12.726951097722855</v>
      </c>
      <c r="L7" s="84">
        <f>AVERAGE(B7:J7)</f>
        <v>14.531460299456931</v>
      </c>
      <c r="M7" s="84">
        <f>MAX(B7:J7)-MIN(B7:G7)</f>
        <v>5.4645731032956135</v>
      </c>
      <c r="N7" s="75">
        <f>J7-B7</f>
        <v>-3.5406536415951191</v>
      </c>
      <c r="O7" s="26"/>
      <c r="P7" s="26"/>
      <c r="Q7" s="26"/>
      <c r="R7" s="25"/>
    </row>
    <row r="8" spans="1:18" ht="13.35" customHeight="1">
      <c r="A8" s="387" t="s">
        <v>5</v>
      </c>
      <c r="B8" s="373">
        <f>(KZN!C8-KZN!B8)/KZN!B8*100</f>
        <v>24.799028401695175</v>
      </c>
      <c r="C8" s="83">
        <f>(KZN!D8-KZN!C8)/KZN!C8*100</f>
        <v>7.23885042625938</v>
      </c>
      <c r="D8" s="83">
        <f>(KZN!E8-KZN!D8)/KZN!D8*100</f>
        <v>10.186143867979576</v>
      </c>
      <c r="E8" s="83">
        <f>(KZN!F8-KZN!E8)/KZN!E8*100</f>
        <v>10.91793716634688</v>
      </c>
      <c r="F8" s="83">
        <f>(KZN!G8-KZN!F8)/KZN!F8*100</f>
        <v>5.0927330836006206</v>
      </c>
      <c r="G8" s="83">
        <f>(KZN!H8-KZN!G8)/KZN!G8*100</f>
        <v>8.9781128757859019</v>
      </c>
      <c r="H8" s="83">
        <f>(KZN!I8-KZN!H8)/KZN!H8*100</f>
        <v>3.8013215156950801</v>
      </c>
      <c r="I8" s="83">
        <f>(KZN!J8-KZN!I8)/KZN!I8*100</f>
        <v>6.7555482961052835</v>
      </c>
      <c r="J8" s="83">
        <f>(KZN!K8-KZN!J8)/KZN!J8*100</f>
        <v>7.5008684666006227</v>
      </c>
      <c r="L8" s="67">
        <f>AVERAGE(B8:J8)</f>
        <v>9.4745049000076129</v>
      </c>
      <c r="M8" s="67">
        <f>MAX(B8:J8)-MIN(B8:G8)</f>
        <v>19.706295318094554</v>
      </c>
      <c r="N8" s="375">
        <f t="shared" ref="N8:N13" si="0">J8-B8</f>
        <v>-17.298159935094553</v>
      </c>
      <c r="O8" s="26"/>
      <c r="P8" s="26"/>
      <c r="Q8" s="26"/>
      <c r="R8" s="25"/>
    </row>
    <row r="9" spans="1:18" ht="13.35" customHeight="1">
      <c r="A9" s="387" t="s">
        <v>6</v>
      </c>
      <c r="B9" s="373">
        <f>(KZN!C9-KZN!B9)/KZN!B9*100</f>
        <v>9.1309779252033909</v>
      </c>
      <c r="C9" s="83">
        <f>(KZN!D9-KZN!C9)/KZN!C9*100</f>
        <v>12.104556042527902</v>
      </c>
      <c r="D9" s="83">
        <f>(KZN!E9-KZN!D9)/KZN!D9*100</f>
        <v>6.2563079548129767</v>
      </c>
      <c r="E9" s="83">
        <f>(KZN!F9-KZN!E9)/KZN!E9*100</f>
        <v>7.4467984344733296</v>
      </c>
      <c r="F9" s="83">
        <f>(KZN!G9-KZN!F9)/KZN!F9*100</f>
        <v>16.693163744961073</v>
      </c>
      <c r="G9" s="83">
        <f>(KZN!H9-KZN!G9)/KZN!G9*100</f>
        <v>23.137859419639167</v>
      </c>
      <c r="H9" s="83">
        <f>(KZN!I9-KZN!H9)/KZN!H9*100</f>
        <v>26.100403712349685</v>
      </c>
      <c r="I9" s="83">
        <f>(KZN!J9-KZN!I9)/KZN!I9*100</f>
        <v>18.806366178073628</v>
      </c>
      <c r="J9" s="83">
        <f>(KZN!K9-KZN!J9)/KZN!J9*100</f>
        <v>17.909477449415604</v>
      </c>
      <c r="L9" s="67">
        <f t="shared" ref="L9:L12" si="1">AVERAGE(B9:J9)</f>
        <v>15.287323429050751</v>
      </c>
      <c r="M9" s="67">
        <f t="shared" ref="M9:M13" si="2">MAX(B9:J9)-MIN(B9:G9)</f>
        <v>19.844095757536707</v>
      </c>
      <c r="N9" s="67">
        <f t="shared" si="0"/>
        <v>8.7784995242122132</v>
      </c>
      <c r="O9" s="26"/>
      <c r="P9" s="26"/>
      <c r="Q9" s="26"/>
      <c r="R9" s="25"/>
    </row>
    <row r="10" spans="1:18" ht="13.35" customHeight="1">
      <c r="A10" s="387" t="s">
        <v>7</v>
      </c>
      <c r="B10" s="373">
        <f>(KZN!C10-KZN!B10)/KZN!B10*100</f>
        <v>201.57008483675352</v>
      </c>
      <c r="C10" s="83">
        <f>(KZN!D10-KZN!C10)/KZN!C10*100</f>
        <v>8.4759871476800761</v>
      </c>
      <c r="D10" s="83">
        <f>(KZN!E10-KZN!D10)/KZN!D10*100</f>
        <v>-95.709867697229129</v>
      </c>
      <c r="E10" s="83">
        <f>(KZN!F10-KZN!E10)/KZN!E10*100</f>
        <v>-73.829535046603084</v>
      </c>
      <c r="F10" s="83">
        <f>(KZN!G10-KZN!F10)/KZN!F10*100</f>
        <v>-93.185795162120428</v>
      </c>
      <c r="G10" s="83">
        <f>(KZN!H10-KZN!G10)/KZN!G10*100</f>
        <v>-100</v>
      </c>
      <c r="H10" s="83"/>
      <c r="I10" s="83"/>
      <c r="J10" s="83"/>
      <c r="L10" s="67">
        <f>AVERAGE(B10:J10)</f>
        <v>-25.446520986919836</v>
      </c>
      <c r="M10" s="67">
        <f t="shared" si="2"/>
        <v>301.57008483675349</v>
      </c>
      <c r="N10" s="375">
        <f t="shared" si="0"/>
        <v>-201.57008483675352</v>
      </c>
      <c r="O10" s="26"/>
      <c r="P10" s="26"/>
      <c r="Q10" s="26"/>
      <c r="R10" s="25"/>
    </row>
    <row r="11" spans="1:18" ht="13.35" customHeight="1">
      <c r="A11" s="387" t="s">
        <v>8</v>
      </c>
      <c r="B11" s="373">
        <f>(KZN!C11-KZN!B11)/KZN!B11*100</f>
        <v>-46.764618389228758</v>
      </c>
      <c r="C11" s="83">
        <f>(KZN!D11-KZN!C11)/KZN!C11*100</f>
        <v>64.956268221574348</v>
      </c>
      <c r="D11" s="83">
        <f>(KZN!E11-KZN!D11)/KZN!D11*100</f>
        <v>-14.654582007776598</v>
      </c>
      <c r="E11" s="83">
        <f>(KZN!F11-KZN!E11)/KZN!E11*100</f>
        <v>51.53817446809429</v>
      </c>
      <c r="F11" s="83">
        <f>(KZN!G11-KZN!F11)/KZN!F11*100</f>
        <v>28.659158073351136</v>
      </c>
      <c r="G11" s="83">
        <f>(KZN!H11-KZN!G11)/KZN!G11*100</f>
        <v>-51.210099467808504</v>
      </c>
      <c r="H11" s="83"/>
      <c r="I11" s="83"/>
      <c r="J11" s="83"/>
      <c r="L11" s="67">
        <f>AVERAGE(B11:J11)</f>
        <v>5.420716816367654</v>
      </c>
      <c r="M11" s="67">
        <f t="shared" si="2"/>
        <v>116.16636768938285</v>
      </c>
      <c r="N11" s="378">
        <f t="shared" si="0"/>
        <v>46.764618389228758</v>
      </c>
      <c r="O11" s="26"/>
      <c r="P11" s="26"/>
      <c r="Q11" s="26"/>
      <c r="R11" s="25"/>
    </row>
    <row r="12" spans="1:18" ht="13.35" customHeight="1">
      <c r="A12" s="387" t="s">
        <v>9</v>
      </c>
      <c r="B12" s="373">
        <f>(KZN!C12-KZN!B12)/KZN!B12*100</f>
        <v>44.085659187420909</v>
      </c>
      <c r="C12" s="83">
        <f>(KZN!D12-KZN!C12)/KZN!C12*100</f>
        <v>33.853254547850604</v>
      </c>
      <c r="D12" s="83">
        <f>(KZN!E12-KZN!D12)/KZN!D12*100</f>
        <v>52.113220303486962</v>
      </c>
      <c r="E12" s="83">
        <f>(KZN!F12-KZN!E12)/KZN!E12*100</f>
        <v>33.460567317034659</v>
      </c>
      <c r="F12" s="83">
        <f>(KZN!G12-KZN!F12)/KZN!F12*100</f>
        <v>26.259854998095882</v>
      </c>
      <c r="G12" s="83">
        <f>(KZN!H12-KZN!G12)/KZN!G12*100</f>
        <v>9.1540997668889457</v>
      </c>
      <c r="H12" s="83">
        <f>(KZN!I12-KZN!H12)/KZN!H12*100</f>
        <v>-4.9191595909802404</v>
      </c>
      <c r="I12" s="83">
        <f>(KZN!J12-KZN!I12)/KZN!I12*100</f>
        <v>-4.3248219670368444</v>
      </c>
      <c r="J12" s="83">
        <f>(KZN!K12-KZN!J12)/KZN!J12*100</f>
        <v>4.3959288140086015</v>
      </c>
      <c r="L12" s="67">
        <f t="shared" si="1"/>
        <v>21.564289264085499</v>
      </c>
      <c r="M12" s="67">
        <f t="shared" si="2"/>
        <v>42.959120536598014</v>
      </c>
      <c r="N12" s="375">
        <f t="shared" si="0"/>
        <v>-39.68973037341231</v>
      </c>
      <c r="O12" s="26"/>
      <c r="P12" s="26"/>
      <c r="Q12" s="26"/>
      <c r="R12" s="25"/>
    </row>
    <row r="13" spans="1:18" ht="13.35" customHeight="1">
      <c r="A13" s="387" t="s">
        <v>10</v>
      </c>
      <c r="B13" s="373">
        <f>(KZN!C13-KZN!B13)/KZN!B13*100</f>
        <v>4759.3607305936075</v>
      </c>
      <c r="C13" s="83">
        <f>(KZN!D13-KZN!C13)/KZN!C13*100</f>
        <v>50.17853786882165</v>
      </c>
      <c r="D13" s="83">
        <f>(KZN!E13-KZN!D13)/KZN!D13*100</f>
        <v>-3.7542235014391192</v>
      </c>
      <c r="E13" s="83">
        <f>(KZN!F13-KZN!E13)/KZN!E13*100</f>
        <v>5088.4735405018855</v>
      </c>
      <c r="F13" s="83">
        <f>(KZN!G13-KZN!F13)/KZN!F13*100</f>
        <v>-97.557671994797587</v>
      </c>
      <c r="G13" s="83">
        <f>(KZN!H13-KZN!G13)/KZN!G13*100</f>
        <v>85.717217319926121</v>
      </c>
      <c r="H13" s="83"/>
      <c r="I13" s="83"/>
      <c r="J13" s="83"/>
      <c r="L13" s="67">
        <f>AVERAGE(B13:J13)</f>
        <v>1647.0696884646677</v>
      </c>
      <c r="M13" s="67">
        <f t="shared" si="2"/>
        <v>5186.0312124966831</v>
      </c>
      <c r="N13" s="375">
        <f t="shared" si="0"/>
        <v>-4759.3607305936075</v>
      </c>
      <c r="O13" s="26"/>
      <c r="P13" s="26"/>
      <c r="Q13" s="26"/>
      <c r="R13" s="25"/>
    </row>
    <row r="14" spans="1:18" ht="13.35" customHeight="1">
      <c r="A14" s="387" t="s">
        <v>11</v>
      </c>
      <c r="B14" s="373">
        <f>(KZN!C14-KZN!B14)/KZN!B14*100</f>
        <v>-13.601982036179921</v>
      </c>
      <c r="C14" s="83">
        <f>(KZN!D14-KZN!C14)/KZN!C14*100</f>
        <v>-3.4461303939611296</v>
      </c>
      <c r="D14" s="83">
        <f>(KZN!E14-KZN!D14)/KZN!D14*100</f>
        <v>64.076638489687014</v>
      </c>
      <c r="E14" s="83">
        <f>(KZN!F14-KZN!E14)/KZN!E14*100</f>
        <v>6.6306191517507118</v>
      </c>
      <c r="F14" s="83">
        <f>(KZN!G14-KZN!F14)/KZN!F14*100</f>
        <v>40.662685416111721</v>
      </c>
      <c r="G14" s="83">
        <f>(KZN!H14-KZN!G14)/KZN!G14*100</f>
        <v>44.959447860822685</v>
      </c>
      <c r="H14" s="83">
        <f>(KZN!I14-KZN!H14)/KZN!H14*100</f>
        <v>31.237258177117099</v>
      </c>
      <c r="I14" s="83">
        <f>(KZN!J14-KZN!I14)/KZN!I14*100</f>
        <v>11.49661196394452</v>
      </c>
      <c r="J14" s="83">
        <f>(KZN!K14-KZN!J14)/KZN!J14*100</f>
        <v>15.043103685682619</v>
      </c>
      <c r="L14" s="67">
        <f>AVERAGE(B14:J14)</f>
        <v>21.895361368330594</v>
      </c>
      <c r="M14" s="67">
        <f>MAX(B14:J14)-MIN(B14:G14)</f>
        <v>77.678620525866933</v>
      </c>
      <c r="N14" s="67">
        <f>J14-B14</f>
        <v>28.645085721862539</v>
      </c>
      <c r="O14" s="26"/>
      <c r="P14" s="26"/>
      <c r="Q14" s="26"/>
      <c r="R14" s="25"/>
    </row>
    <row r="15" spans="1:18" ht="13.35" customHeight="1">
      <c r="A15" s="228"/>
      <c r="B15" s="381"/>
      <c r="C15" s="82"/>
      <c r="D15" s="82"/>
      <c r="E15" s="82"/>
      <c r="F15" s="82"/>
      <c r="G15" s="82"/>
      <c r="H15" s="82"/>
      <c r="I15" s="82"/>
      <c r="J15" s="82"/>
      <c r="L15" s="26"/>
      <c r="M15" s="26"/>
      <c r="N15" s="77"/>
      <c r="O15" s="26"/>
      <c r="P15" s="26"/>
      <c r="Q15" s="26"/>
      <c r="R15" s="25"/>
    </row>
    <row r="16" spans="1:18" ht="13.35" customHeight="1">
      <c r="A16" s="386" t="s">
        <v>12</v>
      </c>
      <c r="B16" s="381">
        <f>(KZN!C16-KZN!B16)/KZN!B16*100</f>
        <v>14.911692027135659</v>
      </c>
      <c r="C16" s="82">
        <f>(KZN!D16-KZN!C16)/KZN!C16*100</f>
        <v>8.1101422299552883</v>
      </c>
      <c r="D16" s="82">
        <f>(KZN!E16-KZN!D16)/KZN!D16*100</f>
        <v>16.208344679405108</v>
      </c>
      <c r="E16" s="82">
        <f>(KZN!F16-KZN!E16)/KZN!E16*100</f>
        <v>5.0859604262442177</v>
      </c>
      <c r="F16" s="82">
        <f>(KZN!G16-KZN!F16)/KZN!F16*100</f>
        <v>28.312771376783825</v>
      </c>
      <c r="G16" s="82">
        <f>(KZN!H16-KZN!G16)/KZN!G16*100</f>
        <v>20.172837901905538</v>
      </c>
      <c r="H16" s="82">
        <f>(KZN!I16-KZN!H16)/KZN!H16*100</f>
        <v>10.135573326468917</v>
      </c>
      <c r="I16" s="82">
        <f>(KZN!J16-KZN!I16)/KZN!I16*100</f>
        <v>9.954847574561791</v>
      </c>
      <c r="J16" s="82">
        <f>(KZN!K16-KZN!J16)/KZN!J16*100</f>
        <v>11.896315606304499</v>
      </c>
      <c r="L16" s="88">
        <f>AVERAGE(B16:J16)</f>
        <v>13.86538723875165</v>
      </c>
      <c r="M16" s="88">
        <f>MAX(B16:J16)-MIN(B16:G16)</f>
        <v>23.226810950539608</v>
      </c>
      <c r="N16" s="78">
        <f>J16-B16</f>
        <v>-3.01537642083116</v>
      </c>
      <c r="O16" s="26"/>
      <c r="P16" s="26"/>
      <c r="Q16" s="26"/>
      <c r="R16" s="25"/>
    </row>
    <row r="17" spans="1:18" ht="13.35" customHeight="1">
      <c r="A17" s="387" t="s">
        <v>13</v>
      </c>
      <c r="B17" s="373">
        <f>(KZN!C17-KZN!B17)/KZN!B17*100</f>
        <v>8.1934557869437459</v>
      </c>
      <c r="C17" s="83">
        <f>(KZN!D17-KZN!C17)/KZN!C17*100</f>
        <v>0.2831306003949719</v>
      </c>
      <c r="D17" s="83">
        <f>(KZN!E17-KZN!D17)/KZN!D17*100</f>
        <v>21.756461870159711</v>
      </c>
      <c r="E17" s="83">
        <f>(KZN!F17-KZN!E17)/KZN!E17*100</f>
        <v>5.7750287946882271</v>
      </c>
      <c r="F17" s="83">
        <f>(KZN!G17-KZN!F17)/KZN!F17*100</f>
        <v>23.21308863261709</v>
      </c>
      <c r="G17" s="83">
        <f>(KZN!H17-KZN!G17)/KZN!G17*100</f>
        <v>13.162824579454218</v>
      </c>
      <c r="H17" s="83">
        <f>(KZN!I17-KZN!H17)/KZN!H17*100</f>
        <v>13.809939868208563</v>
      </c>
      <c r="I17" s="83">
        <f>(KZN!J17-KZN!I17)/KZN!I17*100</f>
        <v>6.3218577969149692</v>
      </c>
      <c r="J17" s="83">
        <f>(KZN!K17-KZN!J17)/KZN!J17*100</f>
        <v>8.7763950678431026</v>
      </c>
      <c r="L17" s="70">
        <f>AVERAGE(B17:J17)</f>
        <v>11.254686999691621</v>
      </c>
      <c r="M17" s="70">
        <f t="shared" ref="M17:M24" si="3">MAX(B17:J17)-MIN(B17:G17)</f>
        <v>22.929958032222117</v>
      </c>
      <c r="N17" s="70">
        <f t="shared" ref="N17:N24" si="4">J17-B17</f>
        <v>0.58293928089935676</v>
      </c>
      <c r="O17" s="26"/>
      <c r="P17" s="26"/>
      <c r="Q17" s="26"/>
      <c r="R17" s="25"/>
    </row>
    <row r="18" spans="1:18" ht="13.35" customHeight="1">
      <c r="A18" s="387" t="s">
        <v>14</v>
      </c>
      <c r="B18" s="373">
        <f>(KZN!C18-KZN!B18)/KZN!B18*100</f>
        <v>15.316922535380284</v>
      </c>
      <c r="C18" s="83">
        <f>(KZN!D18-KZN!C18)/KZN!C18*100</f>
        <v>22.541191161677474</v>
      </c>
      <c r="D18" s="83">
        <f>(KZN!E18-KZN!D18)/KZN!D18*100</f>
        <v>74.27888834162718</v>
      </c>
      <c r="E18" s="83">
        <f>(KZN!F18-KZN!E18)/KZN!E18*100</f>
        <v>4.682287284669683</v>
      </c>
      <c r="F18" s="83">
        <f>(KZN!G18-KZN!F18)/KZN!F18*100</f>
        <v>14.704193883725623</v>
      </c>
      <c r="G18" s="83">
        <f>(KZN!H18-KZN!G18)/KZN!G18*100</f>
        <v>4.9331782274645599</v>
      </c>
      <c r="H18" s="83"/>
      <c r="I18" s="83"/>
      <c r="J18" s="83"/>
      <c r="L18" s="70">
        <f t="shared" ref="L18:L24" si="5">AVERAGE(B18:J18)</f>
        <v>22.742776905757466</v>
      </c>
      <c r="M18" s="70">
        <f t="shared" si="3"/>
        <v>69.596601056957496</v>
      </c>
      <c r="N18" s="376">
        <f t="shared" si="4"/>
        <v>-15.316922535380284</v>
      </c>
      <c r="O18" s="26"/>
      <c r="P18" s="26"/>
      <c r="Q18" s="26"/>
      <c r="R18" s="25"/>
    </row>
    <row r="19" spans="1:18" ht="13.35" customHeight="1">
      <c r="A19" s="387" t="s">
        <v>15</v>
      </c>
      <c r="B19" s="373">
        <f>(KZN!C19-KZN!B19)/KZN!B19*100</f>
        <v>-4.7815445290336003</v>
      </c>
      <c r="C19" s="83">
        <f>(KZN!D19-KZN!C19)/KZN!C19*100</f>
        <v>11.567122719773371</v>
      </c>
      <c r="D19" s="83">
        <f>(KZN!E19-KZN!D19)/KZN!D19*100</f>
        <v>4.1242462663770993</v>
      </c>
      <c r="E19" s="83">
        <f>(KZN!F19-KZN!E19)/KZN!E19*100</f>
        <v>28.417613419441956</v>
      </c>
      <c r="F19" s="83">
        <f>(KZN!G19-KZN!F19)/KZN!F19*100</f>
        <v>28.437336290868213</v>
      </c>
      <c r="G19" s="83">
        <f>(KZN!H19-KZN!G19)/KZN!G19*100</f>
        <v>22.010371925433635</v>
      </c>
      <c r="H19" s="83"/>
      <c r="I19" s="83"/>
      <c r="J19" s="83"/>
      <c r="L19" s="70">
        <f t="shared" si="5"/>
        <v>14.962524348810112</v>
      </c>
      <c r="M19" s="70">
        <f t="shared" si="3"/>
        <v>33.218880819901813</v>
      </c>
      <c r="N19" s="70">
        <f t="shared" si="4"/>
        <v>4.7815445290336003</v>
      </c>
      <c r="O19" s="26"/>
      <c r="P19" s="26"/>
      <c r="Q19" s="26"/>
      <c r="R19" s="25"/>
    </row>
    <row r="20" spans="1:18" ht="13.35" customHeight="1">
      <c r="A20" s="387" t="s">
        <v>16</v>
      </c>
      <c r="B20" s="373">
        <f>(KZN!C20-KZN!B20)/KZN!B20*100</f>
        <v>228.56320197759291</v>
      </c>
      <c r="C20" s="83">
        <f>(KZN!D20-KZN!C20)/KZN!C20*100</f>
        <v>80.29832371029427</v>
      </c>
      <c r="D20" s="83">
        <f>(KZN!E20-KZN!D20)/KZN!D20*100</f>
        <v>17.861760577628285</v>
      </c>
      <c r="E20" s="83">
        <f>(KZN!F20-KZN!E20)/KZN!E20*100</f>
        <v>-15.836115546036764</v>
      </c>
      <c r="F20" s="83">
        <f>(KZN!G20-KZN!F20)/KZN!F20*100</f>
        <v>51.59869083585096</v>
      </c>
      <c r="G20" s="83">
        <f>(KZN!H20-KZN!G20)/KZN!G20*100</f>
        <v>29.419369621724684</v>
      </c>
      <c r="H20" s="83"/>
      <c r="I20" s="83"/>
      <c r="J20" s="83"/>
      <c r="L20" s="70">
        <f>AVERAGE(B20:J20)</f>
        <v>65.317538529509065</v>
      </c>
      <c r="M20" s="70">
        <f t="shared" si="3"/>
        <v>244.39931752362966</v>
      </c>
      <c r="N20" s="376">
        <f t="shared" si="4"/>
        <v>-228.56320197759291</v>
      </c>
      <c r="O20" s="26"/>
      <c r="P20" s="26"/>
      <c r="Q20" s="26"/>
      <c r="R20" s="25"/>
    </row>
    <row r="21" spans="1:18" ht="13.35" customHeight="1">
      <c r="A21" s="387" t="s">
        <v>17</v>
      </c>
      <c r="B21" s="373">
        <f>(KZN!C21-KZN!B21)/KZN!B21*100</f>
        <v>-30.283276522770098</v>
      </c>
      <c r="C21" s="83">
        <f>(KZN!D21-KZN!C21)/KZN!C21*100</f>
        <v>-22.775562594204352</v>
      </c>
      <c r="D21" s="83">
        <f>(KZN!E21-KZN!D21)/KZN!D21*100</f>
        <v>2.004760881077595</v>
      </c>
      <c r="E21" s="83">
        <f>(KZN!F21-KZN!E21)/KZN!E21*100</f>
        <v>2.3271025395218059</v>
      </c>
      <c r="F21" s="83">
        <f>(KZN!G21-KZN!F21)/KZN!F21*100</f>
        <v>13.733741728798787</v>
      </c>
      <c r="G21" s="83">
        <f>(KZN!H21-KZN!G21)/KZN!G21*100</f>
        <v>-19.544590773226215</v>
      </c>
      <c r="H21" s="83">
        <f>(KZN!I21-KZN!H21)/KZN!H21*100</f>
        <v>62.91249763258233</v>
      </c>
      <c r="I21" s="83">
        <f>(KZN!J21-KZN!I21)/KZN!I21*100</f>
        <v>8.4824173302093069</v>
      </c>
      <c r="J21" s="83">
        <f>(KZN!K21-KZN!J21)/KZN!J21*100</f>
        <v>5.2385260665656137</v>
      </c>
      <c r="L21" s="70">
        <f t="shared" si="5"/>
        <v>2.4550684765060842</v>
      </c>
      <c r="M21" s="70">
        <f t="shared" si="3"/>
        <v>93.195774155352424</v>
      </c>
      <c r="N21" s="70">
        <f t="shared" si="4"/>
        <v>35.521802589335714</v>
      </c>
      <c r="O21" s="26"/>
      <c r="P21" s="26"/>
      <c r="Q21" s="26"/>
      <c r="R21" s="25"/>
    </row>
    <row r="22" spans="1:18" ht="13.35" customHeight="1">
      <c r="A22" s="387" t="s">
        <v>18</v>
      </c>
      <c r="B22" s="373">
        <f>(KZN!C22-KZN!B22)/KZN!B22*100</f>
        <v>0.62408612732534674</v>
      </c>
      <c r="C22" s="83">
        <f>(KZN!D22-KZN!C22)/KZN!C22*100</f>
        <v>10.433461331772824</v>
      </c>
      <c r="D22" s="83">
        <f>(KZN!E22-KZN!D22)/KZN!D22*100</f>
        <v>11.646468244870034</v>
      </c>
      <c r="E22" s="83">
        <f>(KZN!F22-KZN!E22)/KZN!E22*100</f>
        <v>0.19671149693172829</v>
      </c>
      <c r="F22" s="83">
        <f>(KZN!G22-KZN!F22)/KZN!F22*100</f>
        <v>28.882495835825893</v>
      </c>
      <c r="G22" s="83">
        <f>(KZN!H22-KZN!G22)/KZN!G22*100</f>
        <v>26.470678140219018</v>
      </c>
      <c r="H22" s="83">
        <f>(KZN!I22-KZN!H22)/KZN!H22*100</f>
        <v>22.082771081615988</v>
      </c>
      <c r="I22" s="83">
        <f>(KZN!J22-KZN!I22)/KZN!I22*100</f>
        <v>24.753659294927758</v>
      </c>
      <c r="J22" s="83">
        <f>(KZN!K22-KZN!J22)/KZN!J22*100</f>
        <v>24.141865034843509</v>
      </c>
      <c r="L22" s="70">
        <f t="shared" si="5"/>
        <v>16.581355176481345</v>
      </c>
      <c r="M22" s="70">
        <f t="shared" si="3"/>
        <v>28.685784338894166</v>
      </c>
      <c r="N22" s="70">
        <f>J22-B22</f>
        <v>23.517778907518164</v>
      </c>
      <c r="O22" s="26"/>
      <c r="P22" s="26"/>
      <c r="Q22" s="26"/>
      <c r="R22" s="25"/>
    </row>
    <row r="23" spans="1:18" ht="13.35" customHeight="1">
      <c r="A23" s="387" t="s">
        <v>19</v>
      </c>
      <c r="B23" s="373">
        <f>(KZN!C23-KZN!B23)/KZN!B23*100</f>
        <v>161.66954585189194</v>
      </c>
      <c r="C23" s="83">
        <f>(KZN!D23-KZN!C23)/KZN!C23*100</f>
        <v>-41.592047517633183</v>
      </c>
      <c r="D23" s="83">
        <f>(KZN!E23-KZN!D23)/KZN!D23*100</f>
        <v>-14.541783839360493</v>
      </c>
      <c r="E23" s="83">
        <f>(KZN!F23-KZN!E23)/KZN!E23*100</f>
        <v>38.072928493743355</v>
      </c>
      <c r="F23" s="83">
        <f>(KZN!G23-KZN!F23)/KZN!F23*100</f>
        <v>56.007397982001315</v>
      </c>
      <c r="G23" s="83">
        <f>(KZN!H23-KZN!G23)/KZN!G23*100</f>
        <v>39.431876188292044</v>
      </c>
      <c r="H23" s="83">
        <f>(KZN!I23-KZN!H23)/KZN!H23*100</f>
        <v>-100</v>
      </c>
      <c r="I23" s="83"/>
      <c r="J23" s="83"/>
      <c r="L23" s="70">
        <f t="shared" si="5"/>
        <v>19.863988165562144</v>
      </c>
      <c r="M23" s="70">
        <f t="shared" si="3"/>
        <v>203.26159336952512</v>
      </c>
      <c r="N23" s="376">
        <f t="shared" si="4"/>
        <v>-161.66954585189194</v>
      </c>
      <c r="O23" s="26"/>
      <c r="P23" s="26"/>
      <c r="Q23" s="26"/>
      <c r="R23" s="25"/>
    </row>
    <row r="24" spans="1:18" ht="13.35" customHeight="1">
      <c r="A24" s="387" t="s">
        <v>20</v>
      </c>
      <c r="B24" s="373">
        <f>(KZN!C24-KZN!B24)/KZN!B24*100</f>
        <v>48.96823989328481</v>
      </c>
      <c r="C24" s="83">
        <f>(KZN!D24-KZN!C24)/KZN!C24*100</f>
        <v>14.606979146825234</v>
      </c>
      <c r="D24" s="83">
        <f>(KZN!E24-KZN!D24)/KZN!D24*100</f>
        <v>19.626129392325904</v>
      </c>
      <c r="E24" s="83">
        <f>(KZN!F24-KZN!E24)/KZN!E24*100</f>
        <v>7.59870323639697</v>
      </c>
      <c r="F24" s="83">
        <f>(KZN!G24-KZN!F24)/KZN!F24*100</f>
        <v>28.874543831908461</v>
      </c>
      <c r="G24" s="83">
        <f>(KZN!H24-KZN!G24)/KZN!G24*100</f>
        <v>23.406787522797877</v>
      </c>
      <c r="H24" s="83">
        <f>(KZN!I24-KZN!H24)/KZN!H24*100</f>
        <v>67.764648746669394</v>
      </c>
      <c r="I24" s="83">
        <f>(KZN!J24-KZN!I24)/KZN!I24*100</f>
        <v>3.9430644940759563</v>
      </c>
      <c r="J24" s="83">
        <f>(KZN!K24-KZN!J24)/KZN!J24*100</f>
        <v>6.1096139630738078</v>
      </c>
      <c r="L24" s="70">
        <f t="shared" si="5"/>
        <v>24.544301136373161</v>
      </c>
      <c r="M24" s="70">
        <f t="shared" si="3"/>
        <v>60.165945510272422</v>
      </c>
      <c r="N24" s="376">
        <f t="shared" si="4"/>
        <v>-42.858625930211005</v>
      </c>
      <c r="O24" s="26"/>
      <c r="P24" s="26"/>
      <c r="Q24" s="26"/>
      <c r="R24" s="25"/>
    </row>
    <row r="25" spans="1:18" ht="13.35" customHeight="1">
      <c r="A25" s="387"/>
      <c r="B25" s="373"/>
      <c r="C25" s="83"/>
      <c r="D25" s="83"/>
      <c r="E25" s="83"/>
      <c r="F25" s="83"/>
      <c r="G25" s="83"/>
      <c r="H25" s="83"/>
      <c r="I25" s="83"/>
      <c r="J25" s="83"/>
      <c r="L25" s="71"/>
      <c r="M25" s="71"/>
      <c r="N25" s="85"/>
      <c r="O25" s="26"/>
      <c r="P25" s="26"/>
      <c r="Q25" s="26"/>
      <c r="R25" s="25"/>
    </row>
    <row r="26" spans="1:18" ht="13.35" customHeight="1">
      <c r="A26" s="388" t="s">
        <v>21</v>
      </c>
      <c r="B26" s="382">
        <f>(KZN!C26-KZN!B26)/KZN!B26*100</f>
        <v>68.006468745546186</v>
      </c>
      <c r="C26" s="87">
        <f>(KZN!D26-KZN!C26)/KZN!C26*100</f>
        <v>171.41917322521113</v>
      </c>
      <c r="D26" s="87">
        <f>(KZN!E26-KZN!D26)/KZN!D26*100</f>
        <v>0.26923660801420624</v>
      </c>
      <c r="E26" s="87">
        <f>(KZN!F26-KZN!E26)/KZN!E26*100</f>
        <v>194.48118845766535</v>
      </c>
      <c r="F26" s="87">
        <f>(KZN!G26-KZN!F26)/KZN!F26*100</f>
        <v>-12.167853407258178</v>
      </c>
      <c r="G26" s="87">
        <f>(KZN!H26-KZN!G26)/KZN!G26*100</f>
        <v>-100.05693652941972</v>
      </c>
      <c r="H26" s="87">
        <f>(KZN!I26-KZN!H26)/KZN!H26*100</f>
        <v>-223.36933045356372</v>
      </c>
      <c r="I26" s="87">
        <f>(KZN!J26-KZN!I26)/KZN!I26*100</f>
        <v>304.93697478991595</v>
      </c>
      <c r="J26" s="87">
        <f>(KZN!K26-KZN!J26)/KZN!J26*100</f>
        <v>-11.050583657587548</v>
      </c>
      <c r="L26" s="88">
        <f>AVERAGE(B26:J26)</f>
        <v>43.607593086502632</v>
      </c>
      <c r="M26" s="88">
        <f>MAX(B26:J26)-MIN(B26:G26)</f>
        <v>404.99391131933567</v>
      </c>
      <c r="N26" s="78">
        <f>J26-B26</f>
        <v>-79.057052403133738</v>
      </c>
      <c r="O26" s="26"/>
      <c r="P26" s="26"/>
      <c r="Q26" s="26"/>
      <c r="R26" s="25"/>
    </row>
    <row r="27" spans="1:18" ht="13.35" customHeight="1">
      <c r="A27" s="389"/>
      <c r="B27" s="373"/>
      <c r="C27" s="83"/>
      <c r="D27" s="83"/>
      <c r="E27" s="83"/>
      <c r="F27" s="83"/>
      <c r="G27" s="83"/>
      <c r="H27" s="83"/>
      <c r="I27" s="83"/>
      <c r="J27" s="83"/>
      <c r="L27" s="71"/>
      <c r="M27" s="71"/>
      <c r="N27" s="85"/>
      <c r="O27" s="26"/>
      <c r="P27" s="26"/>
      <c r="Q27" s="26"/>
      <c r="R27" s="25"/>
    </row>
    <row r="28" spans="1:18" ht="13.35" customHeight="1">
      <c r="A28" s="228" t="s">
        <v>22</v>
      </c>
      <c r="B28" s="370"/>
      <c r="C28" s="57"/>
      <c r="D28" s="57"/>
      <c r="E28" s="57"/>
      <c r="F28" s="57"/>
      <c r="G28" s="57"/>
      <c r="H28" s="57"/>
      <c r="I28" s="57"/>
      <c r="J28" s="57"/>
      <c r="L28" s="71"/>
      <c r="M28" s="71"/>
      <c r="N28" s="85"/>
    </row>
    <row r="29" spans="1:18" ht="13.35" customHeight="1">
      <c r="A29" s="386" t="s">
        <v>23</v>
      </c>
      <c r="B29" s="381">
        <f>(KZN!C29-KZN!B29)/KZN!B29*100</f>
        <v>17.771925090643588</v>
      </c>
      <c r="C29" s="82">
        <f>(KZN!D29-KZN!C29)/KZN!C29*100</f>
        <v>42.102538974443391</v>
      </c>
      <c r="D29" s="82">
        <f>(KZN!E29-KZN!D29)/KZN!D29*100</f>
        <v>-0.75573672983930518</v>
      </c>
      <c r="E29" s="82">
        <f>(KZN!F29-KZN!E29)/KZN!E29*100</f>
        <v>52.743852173198782</v>
      </c>
      <c r="F29" s="82">
        <f>(KZN!G29-KZN!F29)/KZN!F29*100</f>
        <v>29.061151135722007</v>
      </c>
      <c r="G29" s="82">
        <f>(KZN!H29-KZN!G29)/KZN!G29*100</f>
        <v>10.939471154500188</v>
      </c>
      <c r="H29" s="82">
        <f>(KZN!I29-KZN!H29)/KZN!H29*100</f>
        <v>0.97849451066556647</v>
      </c>
      <c r="I29" s="82">
        <f>(KZN!J29-KZN!I29)/KZN!I29*100</f>
        <v>-13.889582339430042</v>
      </c>
      <c r="J29" s="82">
        <f>(KZN!K29-KZN!J29)/KZN!J29*100</f>
        <v>2.4456560251002273</v>
      </c>
      <c r="L29" s="84">
        <f>AVERAGE(B29:J29)</f>
        <v>15.710863332778267</v>
      </c>
      <c r="M29" s="84">
        <f>MAX(B29:J29)-MIN(B29:G29)</f>
        <v>53.499588903038088</v>
      </c>
      <c r="N29" s="75">
        <f>J29-B29</f>
        <v>-15.326269065543361</v>
      </c>
      <c r="O29" s="26"/>
      <c r="P29" s="26"/>
      <c r="Q29" s="26"/>
      <c r="R29" s="25"/>
    </row>
    <row r="30" spans="1:18" ht="13.35" customHeight="1">
      <c r="A30" s="387" t="s">
        <v>24</v>
      </c>
      <c r="B30" s="373">
        <f>(KZN!C30-KZN!B30)/KZN!B30*100</f>
        <v>32.369173466683243</v>
      </c>
      <c r="C30" s="83">
        <f>(KZN!D30-KZN!C30)/KZN!C30*100</f>
        <v>172.32720004536176</v>
      </c>
      <c r="D30" s="83">
        <f>(KZN!E30-KZN!D30)/KZN!D30*100</f>
        <v>-28.60372025474922</v>
      </c>
      <c r="E30" s="83">
        <f>(KZN!F30-KZN!E30)/KZN!E30*100</f>
        <v>8.7269588928238786</v>
      </c>
      <c r="F30" s="83">
        <f>(KZN!G30-KZN!F30)/KZN!F30*100</f>
        <v>-3.2936949985624921</v>
      </c>
      <c r="G30" s="83">
        <f>(KZN!H30-KZN!G30)/KZN!G30*100</f>
        <v>9.8872191529822082</v>
      </c>
      <c r="H30" s="83">
        <f>(KZN!I30-KZN!H30)/KZN!H30*100</f>
        <v>-52.885488655679261</v>
      </c>
      <c r="I30" s="83">
        <f>(KZN!J30-KZN!I30)/KZN!I30*100</f>
        <v>-31.426724924325182</v>
      </c>
      <c r="J30" s="83">
        <f>(KZN!K30-KZN!J30)/KZN!J30*100</f>
        <v>27.157870090259877</v>
      </c>
      <c r="L30" s="67">
        <f t="shared" ref="L30:L32" si="6">AVERAGE(B30:J30)</f>
        <v>14.91764364608831</v>
      </c>
      <c r="M30" s="67">
        <f t="shared" ref="M30:M32" si="7">MAX(B30:J30)-MIN(B30:G30)</f>
        <v>200.93092030011098</v>
      </c>
      <c r="N30" s="67">
        <f t="shared" ref="N30:N33" si="8">J30-B30</f>
        <v>-5.2113033764233663</v>
      </c>
      <c r="O30" s="26"/>
      <c r="P30" s="26"/>
      <c r="Q30" s="26"/>
      <c r="R30" s="25"/>
    </row>
    <row r="31" spans="1:18" ht="13.35" customHeight="1">
      <c r="A31" s="387" t="s">
        <v>25</v>
      </c>
      <c r="B31" s="373">
        <f>(KZN!C31-KZN!B31)/KZN!B31*100</f>
        <v>4461.9127516778526</v>
      </c>
      <c r="C31" s="83"/>
      <c r="D31" s="83">
        <f>(KZN!E31-KZN!D31)/KZN!D31*100</f>
        <v>-90.360674810936587</v>
      </c>
      <c r="E31" s="83">
        <f>(KZN!F31-KZN!E31)/KZN!E31*100</f>
        <v>658.23777911888953</v>
      </c>
      <c r="F31" s="83">
        <f>(KZN!G31-KZN!F31)/KZN!F31*100</f>
        <v>46.511196009763346</v>
      </c>
      <c r="G31" s="83">
        <f>(KZN!H31-KZN!G31)/KZN!G31*100</f>
        <v>-90.998315919091681</v>
      </c>
      <c r="H31" s="83">
        <f>(KZN!I31-KZN!H31)/KZN!H31*100</f>
        <v>574.69322067994369</v>
      </c>
      <c r="I31" s="83">
        <f>(KZN!J31-KZN!I31)/KZN!I31*100</f>
        <v>41.775246727690153</v>
      </c>
      <c r="J31" s="83">
        <f>(KZN!K31-KZN!J31)/KZN!J31*100</f>
        <v>7.7245005257623554</v>
      </c>
      <c r="L31" s="67">
        <f>AVERAGE(B31:J31)</f>
        <v>701.18696300123418</v>
      </c>
      <c r="M31" s="67">
        <f t="shared" si="7"/>
        <v>4552.9110675969441</v>
      </c>
      <c r="N31" s="67">
        <f t="shared" si="8"/>
        <v>-4454.1882511520898</v>
      </c>
      <c r="O31" s="26"/>
      <c r="P31" s="26"/>
      <c r="Q31" s="26"/>
      <c r="R31" s="25"/>
    </row>
    <row r="32" spans="1:18" ht="13.35" customHeight="1">
      <c r="A32" s="387" t="s">
        <v>19</v>
      </c>
      <c r="B32" s="373">
        <f>(KZN!C32-KZN!B32)/KZN!B32*100</f>
        <v>-0.90634863390727971</v>
      </c>
      <c r="C32" s="83">
        <f>(KZN!D32-KZN!C32)/KZN!C32*100</f>
        <v>85.941219010110302</v>
      </c>
      <c r="D32" s="83">
        <f>(KZN!E32-KZN!D32)/KZN!D32*100</f>
        <v>25.563599857377312</v>
      </c>
      <c r="E32" s="83">
        <f>(KZN!F32-KZN!E32)/KZN!E32*100</f>
        <v>34.434607483787808</v>
      </c>
      <c r="F32" s="83">
        <f>(KZN!G32-KZN!F32)/KZN!F32*100</f>
        <v>40.668017334570145</v>
      </c>
      <c r="G32" s="83">
        <f>(KZN!H32-KZN!G32)/KZN!G32*100</f>
        <v>0.23161070827849603</v>
      </c>
      <c r="H32" s="83">
        <f>(KZN!I32-KZN!H32)/KZN!H32*100</f>
        <v>19.177549039795625</v>
      </c>
      <c r="I32" s="83">
        <f>(KZN!J32-KZN!I32)/KZN!I32*100</f>
        <v>-20.482456684111224</v>
      </c>
      <c r="J32" s="83">
        <f>(KZN!K32-KZN!J32)/KZN!J32*100</f>
        <v>10.556078298246483</v>
      </c>
      <c r="L32" s="67">
        <f t="shared" si="6"/>
        <v>21.687097379349744</v>
      </c>
      <c r="M32" s="67">
        <f t="shared" si="7"/>
        <v>86.847567644017587</v>
      </c>
      <c r="N32" s="67">
        <f t="shared" si="8"/>
        <v>11.462426932153763</v>
      </c>
      <c r="O32" s="26"/>
      <c r="P32" s="26"/>
      <c r="Q32" s="26"/>
      <c r="R32" s="25"/>
    </row>
    <row r="33" spans="1:18" ht="13.35" customHeight="1">
      <c r="A33" s="387" t="s">
        <v>26</v>
      </c>
      <c r="B33" s="373">
        <f>(KZN!C33-KZN!B33)/KZN!B33*100</f>
        <v>27.519768105420589</v>
      </c>
      <c r="C33" s="83">
        <f>(KZN!D33-KZN!C33)/KZN!C33*100</f>
        <v>-40.968917323844877</v>
      </c>
      <c r="D33" s="83">
        <f>(KZN!E33-KZN!D33)/KZN!D33*100</f>
        <v>-6.1107343846898381</v>
      </c>
      <c r="E33" s="83">
        <f>(KZN!F33-KZN!E33)/KZN!E33*100</f>
        <v>164.7780310082496</v>
      </c>
      <c r="F33" s="83">
        <f>(KZN!G33-KZN!F33)/KZN!F33*100</f>
        <v>28.689822337863301</v>
      </c>
      <c r="G33" s="83">
        <f>(KZN!H33-KZN!G33)/KZN!G33*100</f>
        <v>31.634200129233612</v>
      </c>
      <c r="H33" s="83">
        <f>(KZN!I33-KZN!H33)/KZN!H33*100</f>
        <v>-4.582677201549008</v>
      </c>
      <c r="I33" s="83">
        <f>(KZN!J33-KZN!I33)/KZN!I33*100</f>
        <v>-0.74009620050358349</v>
      </c>
      <c r="J33" s="83">
        <f>(KZN!K33-KZN!J33)/KZN!J33*100</f>
        <v>-11.080615719877278</v>
      </c>
      <c r="L33" s="67">
        <f>AVERAGE(B33:J33)</f>
        <v>21.015420083366948</v>
      </c>
      <c r="M33" s="67">
        <f>MAX(B33:J33)-MIN(B33:G33)</f>
        <v>205.74694833209446</v>
      </c>
      <c r="N33" s="67">
        <f t="shared" si="8"/>
        <v>-38.600383825297868</v>
      </c>
      <c r="O33" s="26"/>
      <c r="P33" s="26"/>
      <c r="Q33" s="26"/>
      <c r="R33" s="25"/>
    </row>
    <row r="34" spans="1:18" ht="13.35" customHeight="1">
      <c r="A34" s="228"/>
      <c r="B34" s="370"/>
      <c r="C34" s="57"/>
      <c r="D34" s="57"/>
      <c r="E34" s="57"/>
      <c r="F34" s="57"/>
      <c r="G34" s="57"/>
      <c r="H34" s="57"/>
      <c r="I34" s="57"/>
      <c r="J34" s="57"/>
      <c r="L34" s="71"/>
      <c r="M34" s="71"/>
      <c r="N34" s="85"/>
      <c r="O34" s="26"/>
      <c r="P34" s="26"/>
      <c r="Q34" s="26"/>
      <c r="R34" s="25"/>
    </row>
    <row r="35" spans="1:18" ht="13.35" customHeight="1">
      <c r="A35" s="386" t="s">
        <v>27</v>
      </c>
      <c r="B35" s="381">
        <f>(KZN!C35-KZN!B35)/KZN!B35*100</f>
        <v>17.771933430488524</v>
      </c>
      <c r="C35" s="82">
        <f>(KZN!D35-KZN!C35)/KZN!C35*100</f>
        <v>42.102528911662681</v>
      </c>
      <c r="D35" s="82">
        <f>(KZN!E35-KZN!D35)/KZN!D35*100</f>
        <v>-0.75537542504122257</v>
      </c>
      <c r="E35" s="82">
        <f>(KZN!F35-KZN!E35)/KZN!E35*100</f>
        <v>53.623298390900644</v>
      </c>
      <c r="F35" s="82">
        <f>(KZN!G35-KZN!F35)/KZN!F35*100</f>
        <v>28.676497833728103</v>
      </c>
      <c r="G35" s="82">
        <f>(KZN!H35-KZN!G35)/KZN!G35*100</f>
        <v>10.664014286709104</v>
      </c>
      <c r="H35" s="82">
        <f>(KZN!I35-KZN!H35)/KZN!H35*100</f>
        <v>5.3015357485499219</v>
      </c>
      <c r="I35" s="82">
        <f>(KZN!J35-KZN!I35)/KZN!I35*100</f>
        <v>-12.021057212779104</v>
      </c>
      <c r="J35" s="82">
        <f>(KZN!K35-KZN!J35)/KZN!J35*100</f>
        <v>-5.787510969444417E-2</v>
      </c>
      <c r="L35" s="88">
        <f>AVERAGE(B35:J35)</f>
        <v>16.145055650502691</v>
      </c>
      <c r="M35" s="88">
        <f>MAX(B35:J35)-MIN(B35:G35)</f>
        <v>54.378673815941866</v>
      </c>
      <c r="N35" s="78">
        <f>J35-B35</f>
        <v>-17.829808540182967</v>
      </c>
      <c r="O35" s="26"/>
      <c r="P35" s="26"/>
      <c r="Q35" s="26"/>
      <c r="R35" s="25"/>
    </row>
    <row r="36" spans="1:18" ht="13.35" customHeight="1">
      <c r="A36" s="387" t="s">
        <v>28</v>
      </c>
      <c r="B36" s="373">
        <f>(KZN!C36-KZN!B36)/KZN!B36*100</f>
        <v>-5.7532623011089274</v>
      </c>
      <c r="C36" s="83">
        <f>(KZN!D36-KZN!C36)/KZN!C36*100</f>
        <v>111.30031440959429</v>
      </c>
      <c r="D36" s="83">
        <f>(KZN!E36-KZN!D36)/KZN!D36*100</f>
        <v>0.47645483569752778</v>
      </c>
      <c r="E36" s="83">
        <f>(KZN!F36-KZN!E36)/KZN!E36*100</f>
        <v>32.253197820676476</v>
      </c>
      <c r="F36" s="83">
        <f>(KZN!G36-KZN!F36)/KZN!F36*100</f>
        <v>48.013108463357071</v>
      </c>
      <c r="G36" s="83">
        <f>(KZN!H36-KZN!G36)/KZN!G36*100</f>
        <v>18.269513261177149</v>
      </c>
      <c r="H36" s="83">
        <f>(KZN!I36-KZN!H36)/KZN!H36*100</f>
        <v>1.1266801183217448</v>
      </c>
      <c r="I36" s="83">
        <f>(KZN!J36-KZN!I36)/KZN!I36*100</f>
        <v>-2.4233611852719537</v>
      </c>
      <c r="J36" s="83">
        <f>(KZN!K36-KZN!J36)/KZN!J36*100</f>
        <v>0.71150400088085874</v>
      </c>
      <c r="L36" s="70">
        <f t="shared" ref="L36:L40" si="9">AVERAGE(B36:J36)</f>
        <v>22.66379438036936</v>
      </c>
      <c r="M36" s="70">
        <f t="shared" ref="M36:M39" si="10">MAX(B36:J36)-MIN(B36:G36)</f>
        <v>117.05357671070323</v>
      </c>
      <c r="N36" s="70">
        <f>J36-B36</f>
        <v>6.4647663019897861</v>
      </c>
      <c r="O36" s="26"/>
      <c r="P36" s="26"/>
      <c r="Q36" s="26"/>
      <c r="R36" s="25"/>
    </row>
    <row r="37" spans="1:18" ht="13.35" customHeight="1">
      <c r="A37" s="387" t="s">
        <v>29</v>
      </c>
      <c r="B37" s="373">
        <f>(KZN!C37-KZN!B37)/KZN!B37*100</f>
        <v>18.514493633988149</v>
      </c>
      <c r="C37" s="83">
        <f>(KZN!D37-KZN!C37)/KZN!C37*100</f>
        <v>28.064694626115795</v>
      </c>
      <c r="D37" s="83">
        <f>(KZN!E37-KZN!D37)/KZN!D37*100</f>
        <v>20.55103717243778</v>
      </c>
      <c r="E37" s="83">
        <f>(KZN!F37-KZN!E37)/KZN!E37*100</f>
        <v>21.122959088667482</v>
      </c>
      <c r="F37" s="83">
        <f>(KZN!G37-KZN!F37)/KZN!F37*100</f>
        <v>22.348065691642578</v>
      </c>
      <c r="G37" s="83">
        <f>(KZN!H37-KZN!G37)/KZN!G37*100</f>
        <v>8.9433745420802886</v>
      </c>
      <c r="H37" s="83">
        <f>(KZN!I37-KZN!H37)/KZN!H37*100</f>
        <v>51.003566462995089</v>
      </c>
      <c r="I37" s="83">
        <f>(KZN!J37-KZN!I37)/KZN!I37*100</f>
        <v>-1.7150073816399405</v>
      </c>
      <c r="J37" s="83">
        <f>(KZN!K37-KZN!J37)/KZN!J37*100</f>
        <v>-9.0337132003798679</v>
      </c>
      <c r="L37" s="70">
        <f>AVERAGE(B37:J37)</f>
        <v>17.755496737323039</v>
      </c>
      <c r="M37" s="70">
        <f>MAX(B37:J37)-MIN(B37:G37)</f>
        <v>42.060191920914804</v>
      </c>
      <c r="N37" s="376">
        <f t="shared" ref="N37:N38" si="11">J37-B37</f>
        <v>-27.548206834368017</v>
      </c>
      <c r="O37" s="26"/>
      <c r="P37" s="26"/>
      <c r="Q37" s="26"/>
      <c r="R37" s="25"/>
    </row>
    <row r="38" spans="1:18" ht="13.35" customHeight="1">
      <c r="A38" s="387" t="s">
        <v>30</v>
      </c>
      <c r="B38" s="373">
        <f>(KZN!C38-KZN!B38)/KZN!B38*100</f>
        <v>12.331095110806805</v>
      </c>
      <c r="C38" s="83"/>
      <c r="D38" s="83">
        <f>(KZN!E38-KZN!D38)/KZN!D38*100</f>
        <v>274.24510097029327</v>
      </c>
      <c r="E38" s="83">
        <f>(KZN!F38-KZN!E38)/KZN!E38*100</f>
        <v>524.94407971182898</v>
      </c>
      <c r="F38" s="83">
        <f>(KZN!G38-KZN!F38)/KZN!F38*100</f>
        <v>-61.611252691677045</v>
      </c>
      <c r="G38" s="83">
        <f>(KZN!H38-KZN!G38)/KZN!G38*100</f>
        <v>-44.764851185430942</v>
      </c>
      <c r="H38" s="83">
        <f>(KZN!I38-KZN!H38)/KZN!H38*100</f>
        <v>712.36510253965116</v>
      </c>
      <c r="I38" s="83">
        <f>(KZN!J38-KZN!I38)/KZN!I38*100</f>
        <v>-0.77970283533728479</v>
      </c>
      <c r="J38" s="83">
        <f>(KZN!K38-KZN!J38)/KZN!J38*100</f>
        <v>8.6293283826941689</v>
      </c>
      <c r="L38" s="70">
        <f t="shared" si="9"/>
        <v>178.16986250035364</v>
      </c>
      <c r="M38" s="70">
        <f t="shared" si="10"/>
        <v>773.97635523132817</v>
      </c>
      <c r="N38" s="70">
        <f t="shared" si="11"/>
        <v>-3.7017667281126361</v>
      </c>
      <c r="O38" s="26"/>
      <c r="P38" s="26"/>
      <c r="Q38" s="26"/>
      <c r="R38" s="25"/>
    </row>
    <row r="39" spans="1:18" ht="13.35" customHeight="1">
      <c r="A39" s="387" t="s">
        <v>31</v>
      </c>
      <c r="B39" s="373">
        <f>(KZN!C39-KZN!B39)/KZN!B39*100</f>
        <v>9.1241428288684752</v>
      </c>
      <c r="C39" s="83"/>
      <c r="D39" s="83">
        <f>(KZN!E39-KZN!D39)/KZN!D39*100</f>
        <v>33.099120302741497</v>
      </c>
      <c r="E39" s="83">
        <f>(KZN!F39-KZN!E39)/KZN!E39*100</f>
        <v>46.024213231609743</v>
      </c>
      <c r="F39" s="83">
        <f>(KZN!G39-KZN!F39)/KZN!F39*100</f>
        <v>42.633671607955655</v>
      </c>
      <c r="G39" s="83">
        <f>(KZN!H39-KZN!G39)/KZN!G39*100</f>
        <v>58.136576918181781</v>
      </c>
      <c r="H39" s="83">
        <f>(KZN!I39-KZN!H39)/KZN!H39*100</f>
        <v>-17.426796154359607</v>
      </c>
      <c r="I39" s="83">
        <f>(KZN!J39-KZN!I39)/KZN!I39*100</f>
        <v>-22.506038179033698</v>
      </c>
      <c r="J39" s="83">
        <f>(KZN!K39-KZN!J39)/KZN!J39*100</f>
        <v>3.9707116923407351</v>
      </c>
      <c r="L39" s="70">
        <f t="shared" si="9"/>
        <v>19.131950281038069</v>
      </c>
      <c r="M39" s="70">
        <f t="shared" si="10"/>
        <v>49.012434089313302</v>
      </c>
      <c r="N39" s="70">
        <f>J39-B39</f>
        <v>-5.1534311365277397</v>
      </c>
      <c r="O39" s="26"/>
      <c r="P39" s="26"/>
      <c r="Q39" s="26"/>
      <c r="R39" s="25"/>
    </row>
    <row r="40" spans="1:18" ht="13.35" customHeight="1">
      <c r="A40" s="387" t="s">
        <v>26</v>
      </c>
      <c r="B40" s="373">
        <f>(KZN!C40-KZN!B40)/KZN!B40*100</f>
        <v>28.990072546773575</v>
      </c>
      <c r="C40" s="83">
        <f>(KZN!D40-KZN!C40)/KZN!C40*100</f>
        <v>5.5532110220188367</v>
      </c>
      <c r="D40" s="83">
        <f>(KZN!E40-KZN!D40)/KZN!D40*100</f>
        <v>-17.917473557355244</v>
      </c>
      <c r="E40" s="83">
        <f>(KZN!F40-KZN!E40)/KZN!E40*100</f>
        <v>45.525947439588755</v>
      </c>
      <c r="F40" s="83">
        <f>(KZN!G40-KZN!F40)/KZN!F40*100</f>
        <v>41.601120360990393</v>
      </c>
      <c r="G40" s="83">
        <f>(KZN!H40-KZN!G40)/KZN!G40*100</f>
        <v>-6.8996312397899144</v>
      </c>
      <c r="H40" s="83">
        <f>(KZN!I40-KZN!H40)/KZN!H40*100</f>
        <v>-26.303122781654476</v>
      </c>
      <c r="I40" s="83">
        <f>(KZN!J40-KZN!I40)/KZN!I40*100</f>
        <v>-29.631400068819858</v>
      </c>
      <c r="J40" s="83">
        <f>(KZN!K40-KZN!J40)/KZN!J40*100</f>
        <v>-5.864418160429036</v>
      </c>
      <c r="L40" s="70">
        <f t="shared" si="9"/>
        <v>3.8949228401470037</v>
      </c>
      <c r="M40" s="70">
        <f>MAX(B40:J40)-MIN(B40:G40)</f>
        <v>63.443420996943999</v>
      </c>
      <c r="N40" s="70">
        <f>J40-B40</f>
        <v>-34.854490707202615</v>
      </c>
      <c r="O40" s="26"/>
      <c r="P40" s="26"/>
      <c r="Q40" s="26"/>
      <c r="R40" s="25"/>
    </row>
    <row r="41" spans="1:18" ht="13.35" customHeight="1">
      <c r="A41" s="390"/>
      <c r="B41" s="374"/>
      <c r="C41" s="61"/>
      <c r="D41" s="61"/>
      <c r="E41" s="61"/>
      <c r="F41" s="61"/>
      <c r="G41" s="61"/>
      <c r="H41" s="61"/>
      <c r="I41" s="61"/>
      <c r="J41" s="61"/>
      <c r="N41" s="77"/>
    </row>
    <row r="42" spans="1:18" ht="13.35" customHeight="1">
      <c r="A42" s="228" t="s">
        <v>32</v>
      </c>
      <c r="B42" s="370"/>
      <c r="C42" s="57"/>
      <c r="D42" s="57"/>
      <c r="E42" s="57"/>
      <c r="F42" s="57"/>
      <c r="G42" s="57"/>
      <c r="H42" s="57"/>
      <c r="I42" s="57"/>
      <c r="J42" s="57"/>
      <c r="L42" s="27"/>
      <c r="M42" s="27"/>
      <c r="N42" s="91"/>
    </row>
    <row r="43" spans="1:18" ht="13.35" customHeight="1">
      <c r="A43" s="391" t="s">
        <v>12</v>
      </c>
      <c r="B43" s="373">
        <f>(KZN!C43-KZN!B43)/KZN!B43*100</f>
        <v>14.911692027135659</v>
      </c>
      <c r="C43" s="83">
        <f>(KZN!D43-KZN!C43)/KZN!C43*100</f>
        <v>8.1101422299552883</v>
      </c>
      <c r="D43" s="83">
        <f>(KZN!E43-KZN!D43)/KZN!D43*100</f>
        <v>16.208344679405108</v>
      </c>
      <c r="E43" s="83">
        <f>(KZN!F43-KZN!E43)/KZN!E43*100</f>
        <v>5.0859604262442177</v>
      </c>
      <c r="F43" s="83">
        <f>(KZN!G43-KZN!F43)/KZN!F43*100</f>
        <v>28.312771376783825</v>
      </c>
      <c r="G43" s="83">
        <f>(KZN!H43-KZN!G43)/KZN!G43*100</f>
        <v>20.172837901905538</v>
      </c>
      <c r="H43" s="83">
        <f>(KZN!I43-KZN!H43)/KZN!H43*100</f>
        <v>10.135573326468917</v>
      </c>
      <c r="I43" s="83">
        <f>(KZN!J43-KZN!I43)/KZN!I43*100</f>
        <v>9.954847574561791</v>
      </c>
      <c r="J43" s="83">
        <f>(KZN!K43-KZN!J43)/KZN!J43*100</f>
        <v>11.896315606304499</v>
      </c>
      <c r="L43" s="72">
        <f>AVERAGE(B43:J43)</f>
        <v>13.86538723875165</v>
      </c>
      <c r="M43" s="72">
        <f>MAX(B43:J43)-MIN(B43:G43)</f>
        <v>23.226810950539608</v>
      </c>
      <c r="N43" s="80">
        <f>J43-B43</f>
        <v>-3.01537642083116</v>
      </c>
      <c r="O43" s="26"/>
      <c r="P43" s="26"/>
      <c r="Q43" s="26"/>
      <c r="R43" s="25"/>
    </row>
    <row r="44" spans="1:18" ht="13.35" customHeight="1">
      <c r="A44" s="391" t="s">
        <v>27</v>
      </c>
      <c r="B44" s="373">
        <f>(KZN!C44-KZN!B44)/KZN!B44*100</f>
        <v>17.771933430488524</v>
      </c>
      <c r="C44" s="83">
        <f>(KZN!D44-KZN!C44)/KZN!C44*100</f>
        <v>42.102528911662681</v>
      </c>
      <c r="D44" s="83">
        <f>(KZN!E44-KZN!D44)/KZN!D44*100</f>
        <v>-0.75537542504122257</v>
      </c>
      <c r="E44" s="83">
        <f>(KZN!F44-KZN!E44)/KZN!E44*100</f>
        <v>53.623298390900644</v>
      </c>
      <c r="F44" s="83">
        <f>(KZN!G44-KZN!F44)/KZN!F44*100</f>
        <v>28.676497833728103</v>
      </c>
      <c r="G44" s="83">
        <f>(KZN!H44-KZN!G44)/KZN!G44*100</f>
        <v>10.664014286709104</v>
      </c>
      <c r="H44" s="83">
        <f>(KZN!I44-KZN!H44)/KZN!H44*100</f>
        <v>5.3015357485499219</v>
      </c>
      <c r="I44" s="83">
        <f>(KZN!J44-KZN!I44)/KZN!I44*100</f>
        <v>-12.021057212779104</v>
      </c>
      <c r="J44" s="83">
        <f>(KZN!K44-KZN!J44)/KZN!J44*100</f>
        <v>-5.787510969444417E-2</v>
      </c>
      <c r="L44" s="72">
        <f>AVERAGE(B44:J44)</f>
        <v>16.145055650502691</v>
      </c>
      <c r="M44" s="72">
        <f>MAX(B44:J44)-MIN(B44:G44)</f>
        <v>54.378673815941866</v>
      </c>
      <c r="N44" s="377">
        <f>J44-B44</f>
        <v>-17.829808540182967</v>
      </c>
      <c r="O44" s="26"/>
      <c r="P44" s="26"/>
      <c r="Q44" s="26"/>
      <c r="R44" s="25"/>
    </row>
    <row r="45" spans="1:18" ht="13.35" customHeight="1">
      <c r="A45" s="390"/>
      <c r="B45" s="369"/>
      <c r="C45" s="48"/>
      <c r="D45" s="48"/>
      <c r="E45" s="48"/>
      <c r="F45" s="48"/>
      <c r="G45" s="48"/>
      <c r="H45" s="48"/>
      <c r="I45" s="48"/>
      <c r="J45" s="48"/>
      <c r="N45" s="77"/>
      <c r="O45" s="26"/>
      <c r="P45" s="26"/>
      <c r="Q45" s="26"/>
      <c r="R45" s="25"/>
    </row>
    <row r="46" spans="1:18" ht="13.35" customHeight="1">
      <c r="A46" s="388" t="s">
        <v>33</v>
      </c>
      <c r="B46" s="382">
        <f>(KZN!C46-KZN!B46)/KZN!B46*100</f>
        <v>15.391767947728955</v>
      </c>
      <c r="C46" s="87">
        <f>(KZN!D46-KZN!C46)/KZN!C46*100</f>
        <v>13.933263978360074</v>
      </c>
      <c r="D46" s="87">
        <f>(KZN!E46-KZN!D46)/KZN!D46*100</f>
        <v>12.583857419083778</v>
      </c>
      <c r="E46" s="87">
        <f>(KZN!F46-KZN!E46)/KZN!E46*100</f>
        <v>14.227772760867277</v>
      </c>
      <c r="F46" s="87">
        <f>(KZN!G46-KZN!F46)/KZN!F46*100</f>
        <v>28.404904674636505</v>
      </c>
      <c r="G46" s="87">
        <f>(KZN!H46-KZN!G46)/KZN!G46*100</f>
        <v>17.759122089362467</v>
      </c>
      <c r="H46" s="87">
        <f>(KZN!I46-KZN!H46)/KZN!H46*100</f>
        <v>8.982435477848874</v>
      </c>
      <c r="I46" s="87">
        <f>(KZN!J46-KZN!I46)/KZN!I46*100</f>
        <v>4.8896526194258456</v>
      </c>
      <c r="J46" s="87">
        <f>(KZN!K46-KZN!J46)/KZN!J46*100</f>
        <v>9.5852319147817813</v>
      </c>
      <c r="L46" s="89">
        <f>AVERAGE(B46:J46)</f>
        <v>13.973112098010619</v>
      </c>
      <c r="M46" s="89">
        <f>MAX(B46:J46)-MIN(B46:G46)</f>
        <v>15.821047255552728</v>
      </c>
      <c r="N46" s="81">
        <f>J46-B46</f>
        <v>-5.8065360329471734</v>
      </c>
      <c r="O46" s="26"/>
      <c r="P46" s="26"/>
      <c r="Q46" s="26"/>
      <c r="R46" s="25"/>
    </row>
  </sheetData>
  <mergeCells count="2">
    <mergeCell ref="B1:K1"/>
    <mergeCell ref="H4:J4"/>
  </mergeCells>
  <phoneticPr fontId="5" type="noConversion"/>
  <pageMargins left="0.75" right="0.75" top="1" bottom="1" header="0.5" footer="0.5"/>
  <pageSetup paperSize="9" orientation="portrait" r:id="rId1"/>
  <headerFooter alignWithMargins="0"/>
  <drawing r:id="rId2"/>
</worksheet>
</file>

<file path=xl/worksheets/sheet6.xml><?xml version="1.0" encoding="utf-8"?>
<worksheet xmlns="http://schemas.openxmlformats.org/spreadsheetml/2006/main" xmlns:r="http://schemas.openxmlformats.org/officeDocument/2006/relationships">
  <dimension ref="A1:BK46"/>
  <sheetViews>
    <sheetView zoomScale="81" zoomScaleNormal="81" workbookViewId="0">
      <pane xSplit="1" ySplit="4" topLeftCell="B5" activePane="bottomRight" state="frozen"/>
      <selection pane="topRight" activeCell="B1" sqref="B1"/>
      <selection pane="bottomLeft" activeCell="A5" sqref="A5"/>
      <selection pane="bottomRight" activeCell="B7" sqref="B7"/>
    </sheetView>
  </sheetViews>
  <sheetFormatPr defaultRowHeight="12.75"/>
  <cols>
    <col min="1" max="1" width="48.28515625" style="11" customWidth="1"/>
    <col min="2" max="2" width="14" style="39" customWidth="1"/>
    <col min="3" max="3" width="11.7109375" style="39" bestFit="1" customWidth="1"/>
    <col min="4" max="7" width="10.140625" style="39" bestFit="1" customWidth="1"/>
    <col min="8" max="8" width="9" style="34" bestFit="1" customWidth="1"/>
    <col min="9" max="9" width="13.5703125" style="34" bestFit="1" customWidth="1"/>
    <col min="10" max="10" width="10" style="34" customWidth="1"/>
    <col min="11" max="11" width="9.140625" style="34"/>
    <col min="12" max="12" width="10.140625" style="34" customWidth="1"/>
    <col min="13" max="14" width="9.140625" style="34"/>
    <col min="15" max="15" width="11.42578125" style="34" customWidth="1"/>
    <col min="16" max="16" width="9.140625" style="34"/>
    <col min="17" max="17" width="9.28515625" style="34" customWidth="1"/>
    <col min="18" max="18" width="10.85546875" style="34" customWidth="1"/>
    <col min="19" max="19" width="10.140625" style="34" customWidth="1"/>
    <col min="20" max="20" width="9.140625" style="34"/>
    <col min="21" max="21" width="10.140625" style="34" customWidth="1"/>
    <col min="22" max="22" width="9.140625" style="34"/>
    <col min="23" max="23" width="9.42578125" style="34" customWidth="1"/>
    <col min="24" max="24" width="11.140625" style="34" customWidth="1"/>
    <col min="25" max="25" width="10.140625" style="34" customWidth="1"/>
    <col min="26" max="27" width="9.140625" style="34"/>
    <col min="28" max="28" width="10.42578125" style="34" customWidth="1"/>
    <col min="29" max="29" width="10" style="34" customWidth="1"/>
    <col min="30" max="30" width="10.140625" style="34" customWidth="1"/>
    <col min="31" max="31" width="10.7109375" style="34" customWidth="1"/>
    <col min="32" max="32" width="9.140625" style="34"/>
    <col min="33" max="33" width="9.85546875" style="34" customWidth="1"/>
    <col min="34" max="35" width="9.140625" style="34"/>
    <col min="36" max="36" width="10" style="34" customWidth="1"/>
    <col min="37" max="37" width="9.140625" style="34"/>
    <col min="38" max="38" width="10.7109375" style="34" customWidth="1"/>
    <col min="39" max="39" width="10" style="34" customWidth="1"/>
    <col min="40" max="44" width="9.140625" style="34"/>
    <col min="45" max="45" width="10" style="34" customWidth="1"/>
    <col min="46" max="46" width="9.28515625" style="34" customWidth="1"/>
    <col min="47" max="47" width="11.140625" style="34" customWidth="1"/>
    <col min="48" max="48" width="9.140625" style="34"/>
    <col min="49" max="49" width="10" style="34" customWidth="1"/>
    <col min="50" max="51" width="9.140625" style="34"/>
    <col min="52" max="52" width="9.85546875" style="34" customWidth="1"/>
    <col min="53" max="53" width="10" style="34" customWidth="1"/>
    <col min="54" max="54" width="9.7109375" style="34" customWidth="1"/>
    <col min="55" max="56" width="9.140625" style="34"/>
    <col min="57" max="57" width="10.42578125" style="34" customWidth="1"/>
    <col min="58" max="59" width="9.140625" style="34"/>
    <col min="60" max="60" width="10" style="34" customWidth="1"/>
    <col min="61" max="62" width="9.140625" style="34"/>
    <col min="63" max="63" width="10.5703125" style="34" customWidth="1"/>
    <col min="64" max="16384" width="9.140625" style="2"/>
  </cols>
  <sheetData>
    <row r="1" spans="1:63" ht="46.5" customHeight="1" thickBot="1">
      <c r="A1" s="65" t="s">
        <v>308</v>
      </c>
      <c r="B1" s="34"/>
      <c r="C1" s="34"/>
      <c r="D1" s="34"/>
      <c r="E1" s="34"/>
      <c r="F1" s="34"/>
      <c r="G1" s="34"/>
    </row>
    <row r="2" spans="1:63" ht="16.5" thickBot="1">
      <c r="A2" s="43"/>
      <c r="B2" s="135"/>
      <c r="C2" s="135"/>
      <c r="D2" s="135"/>
      <c r="E2" s="136"/>
      <c r="F2" s="135"/>
      <c r="G2" s="135"/>
    </row>
    <row r="3" spans="1:63" ht="34.5" customHeight="1">
      <c r="A3" s="44"/>
      <c r="B3" s="119" t="s">
        <v>44</v>
      </c>
      <c r="C3" s="120" t="s">
        <v>50</v>
      </c>
      <c r="D3" s="120" t="s">
        <v>51</v>
      </c>
      <c r="E3" s="120" t="s">
        <v>52</v>
      </c>
      <c r="F3" s="120" t="s">
        <v>53</v>
      </c>
      <c r="G3" s="120" t="s">
        <v>54</v>
      </c>
      <c r="H3" s="120" t="s">
        <v>55</v>
      </c>
      <c r="I3" s="120" t="s">
        <v>56</v>
      </c>
      <c r="J3" s="120" t="s">
        <v>57</v>
      </c>
      <c r="K3" s="120" t="s">
        <v>58</v>
      </c>
      <c r="L3" s="120" t="s">
        <v>59</v>
      </c>
      <c r="M3" s="120" t="s">
        <v>60</v>
      </c>
      <c r="N3" s="120" t="s">
        <v>61</v>
      </c>
      <c r="O3" s="120" t="s">
        <v>62</v>
      </c>
      <c r="P3" s="120" t="s">
        <v>63</v>
      </c>
      <c r="Q3" s="120" t="s">
        <v>64</v>
      </c>
      <c r="R3" s="120" t="s">
        <v>65</v>
      </c>
      <c r="S3" s="120" t="s">
        <v>66</v>
      </c>
      <c r="T3" s="120" t="s">
        <v>67</v>
      </c>
      <c r="U3" s="120" t="s">
        <v>68</v>
      </c>
      <c r="V3" s="120" t="s">
        <v>69</v>
      </c>
      <c r="W3" s="120" t="s">
        <v>70</v>
      </c>
      <c r="X3" s="120" t="s">
        <v>71</v>
      </c>
      <c r="Y3" s="120" t="s">
        <v>72</v>
      </c>
      <c r="Z3" s="120" t="s">
        <v>73</v>
      </c>
      <c r="AA3" s="120" t="s">
        <v>74</v>
      </c>
      <c r="AB3" s="120" t="s">
        <v>75</v>
      </c>
      <c r="AC3" s="120" t="s">
        <v>76</v>
      </c>
      <c r="AD3" s="120" t="s">
        <v>77</v>
      </c>
      <c r="AE3" s="120" t="s">
        <v>78</v>
      </c>
      <c r="AF3" s="120" t="s">
        <v>79</v>
      </c>
      <c r="AG3" s="120" t="s">
        <v>80</v>
      </c>
      <c r="AH3" s="120" t="s">
        <v>81</v>
      </c>
      <c r="AI3" s="120" t="s">
        <v>82</v>
      </c>
      <c r="AJ3" s="120" t="s">
        <v>83</v>
      </c>
      <c r="AK3" s="120" t="s">
        <v>84</v>
      </c>
      <c r="AL3" s="120" t="s">
        <v>85</v>
      </c>
      <c r="AM3" s="120" t="s">
        <v>86</v>
      </c>
      <c r="AN3" s="120" t="s">
        <v>87</v>
      </c>
      <c r="AO3" s="120" t="s">
        <v>88</v>
      </c>
      <c r="AP3" s="120" t="s">
        <v>89</v>
      </c>
      <c r="AQ3" s="120" t="s">
        <v>90</v>
      </c>
      <c r="AR3" s="120" t="s">
        <v>91</v>
      </c>
      <c r="AS3" s="120" t="s">
        <v>92</v>
      </c>
      <c r="AT3" s="120" t="s">
        <v>93</v>
      </c>
      <c r="AU3" s="120" t="s">
        <v>94</v>
      </c>
      <c r="AV3" s="120" t="s">
        <v>95</v>
      </c>
      <c r="AW3" s="120" t="s">
        <v>96</v>
      </c>
      <c r="AX3" s="120" t="s">
        <v>97</v>
      </c>
      <c r="AY3" s="120" t="s">
        <v>98</v>
      </c>
      <c r="AZ3" s="120" t="s">
        <v>99</v>
      </c>
      <c r="BA3" s="120" t="s">
        <v>100</v>
      </c>
      <c r="BB3" s="120" t="s">
        <v>101</v>
      </c>
      <c r="BC3" s="120" t="s">
        <v>102</v>
      </c>
      <c r="BD3" s="120" t="s">
        <v>103</v>
      </c>
      <c r="BE3" s="120" t="s">
        <v>104</v>
      </c>
      <c r="BF3" s="120" t="s">
        <v>105</v>
      </c>
      <c r="BG3" s="120" t="s">
        <v>106</v>
      </c>
      <c r="BH3" s="120" t="s">
        <v>107</v>
      </c>
      <c r="BI3" s="120" t="s">
        <v>108</v>
      </c>
      <c r="BJ3" s="120" t="s">
        <v>109</v>
      </c>
      <c r="BK3" s="121" t="s">
        <v>110</v>
      </c>
    </row>
    <row r="4" spans="1:63" ht="15.75" customHeight="1" thickBot="1">
      <c r="A4" s="45" t="s">
        <v>0</v>
      </c>
      <c r="B4" s="122" t="s">
        <v>1</v>
      </c>
      <c r="C4" s="123" t="s">
        <v>1</v>
      </c>
      <c r="D4" s="123" t="s">
        <v>1</v>
      </c>
      <c r="E4" s="123" t="s">
        <v>1</v>
      </c>
      <c r="F4" s="123" t="s">
        <v>1</v>
      </c>
      <c r="G4" s="123" t="s">
        <v>1</v>
      </c>
      <c r="H4" s="123" t="s">
        <v>1</v>
      </c>
      <c r="I4" s="123" t="s">
        <v>1</v>
      </c>
      <c r="J4" s="123" t="s">
        <v>1</v>
      </c>
      <c r="K4" s="123" t="s">
        <v>1</v>
      </c>
      <c r="L4" s="123" t="s">
        <v>1</v>
      </c>
      <c r="M4" s="123" t="s">
        <v>1</v>
      </c>
      <c r="N4" s="123" t="s">
        <v>1</v>
      </c>
      <c r="O4" s="123" t="s">
        <v>1</v>
      </c>
      <c r="P4" s="123" t="s">
        <v>1</v>
      </c>
      <c r="Q4" s="123" t="s">
        <v>1</v>
      </c>
      <c r="R4" s="123" t="s">
        <v>1</v>
      </c>
      <c r="S4" s="123" t="s">
        <v>1</v>
      </c>
      <c r="T4" s="123" t="s">
        <v>1</v>
      </c>
      <c r="U4" s="123" t="s">
        <v>1</v>
      </c>
      <c r="V4" s="123" t="s">
        <v>1</v>
      </c>
      <c r="W4" s="123" t="s">
        <v>1</v>
      </c>
      <c r="X4" s="123" t="s">
        <v>1</v>
      </c>
      <c r="Y4" s="123" t="s">
        <v>1</v>
      </c>
      <c r="Z4" s="123" t="s">
        <v>1</v>
      </c>
      <c r="AA4" s="123" t="s">
        <v>1</v>
      </c>
      <c r="AB4" s="123" t="s">
        <v>1</v>
      </c>
      <c r="AC4" s="123" t="s">
        <v>1</v>
      </c>
      <c r="AD4" s="123" t="s">
        <v>1</v>
      </c>
      <c r="AE4" s="123" t="s">
        <v>1</v>
      </c>
      <c r="AF4" s="123" t="s">
        <v>1</v>
      </c>
      <c r="AG4" s="123" t="s">
        <v>1</v>
      </c>
      <c r="AH4" s="123" t="s">
        <v>1</v>
      </c>
      <c r="AI4" s="123" t="s">
        <v>1</v>
      </c>
      <c r="AJ4" s="123" t="s">
        <v>1</v>
      </c>
      <c r="AK4" s="123" t="s">
        <v>1</v>
      </c>
      <c r="AL4" s="123" t="s">
        <v>1</v>
      </c>
      <c r="AM4" s="123" t="s">
        <v>1</v>
      </c>
      <c r="AN4" s="123" t="s">
        <v>1</v>
      </c>
      <c r="AO4" s="123" t="s">
        <v>1</v>
      </c>
      <c r="AP4" s="123" t="s">
        <v>1</v>
      </c>
      <c r="AQ4" s="123" t="s">
        <v>1</v>
      </c>
      <c r="AR4" s="123" t="s">
        <v>1</v>
      </c>
      <c r="AS4" s="123" t="s">
        <v>1</v>
      </c>
      <c r="AT4" s="123" t="s">
        <v>1</v>
      </c>
      <c r="AU4" s="123" t="s">
        <v>1</v>
      </c>
      <c r="AV4" s="123" t="s">
        <v>1</v>
      </c>
      <c r="AW4" s="123" t="s">
        <v>1</v>
      </c>
      <c r="AX4" s="123" t="s">
        <v>1</v>
      </c>
      <c r="AY4" s="123" t="s">
        <v>1</v>
      </c>
      <c r="AZ4" s="123" t="s">
        <v>1</v>
      </c>
      <c r="BA4" s="123" t="s">
        <v>1</v>
      </c>
      <c r="BB4" s="123" t="s">
        <v>1</v>
      </c>
      <c r="BC4" s="123" t="s">
        <v>1</v>
      </c>
      <c r="BD4" s="123" t="s">
        <v>1</v>
      </c>
      <c r="BE4" s="123" t="s">
        <v>1</v>
      </c>
      <c r="BF4" s="123" t="s">
        <v>1</v>
      </c>
      <c r="BG4" s="123" t="s">
        <v>1</v>
      </c>
      <c r="BH4" s="123" t="s">
        <v>1</v>
      </c>
      <c r="BI4" s="123" t="s">
        <v>1</v>
      </c>
      <c r="BJ4" s="123" t="s">
        <v>1</v>
      </c>
      <c r="BK4" s="124" t="s">
        <v>1</v>
      </c>
    </row>
    <row r="5" spans="1:63" ht="13.35" customHeight="1">
      <c r="A5" s="47"/>
      <c r="B5" s="137"/>
      <c r="C5" s="138"/>
      <c r="D5" s="444"/>
      <c r="E5" s="139"/>
      <c r="F5" s="444"/>
      <c r="G5" s="139"/>
      <c r="H5" s="437"/>
      <c r="I5" s="140"/>
      <c r="J5" s="437"/>
      <c r="K5" s="438"/>
      <c r="L5" s="437"/>
      <c r="M5" s="437"/>
      <c r="N5" s="437"/>
      <c r="O5" s="437"/>
      <c r="P5" s="140"/>
      <c r="Q5" s="437"/>
      <c r="R5" s="140"/>
      <c r="S5" s="437"/>
      <c r="T5" s="140"/>
      <c r="U5" s="437"/>
      <c r="V5" s="140"/>
      <c r="W5" s="444"/>
      <c r="X5" s="139"/>
      <c r="Y5" s="434"/>
      <c r="Z5" s="434"/>
      <c r="AA5" s="139"/>
      <c r="AB5" s="434"/>
      <c r="AC5" s="434"/>
      <c r="AD5" s="139"/>
      <c r="AE5" s="434"/>
      <c r="AF5" s="434"/>
      <c r="AG5" s="139"/>
      <c r="AH5" s="434"/>
      <c r="AI5" s="434"/>
      <c r="AJ5" s="139"/>
      <c r="AK5" s="434"/>
      <c r="AL5" s="434"/>
      <c r="AM5" s="139"/>
      <c r="AN5" s="434"/>
      <c r="AO5" s="434"/>
      <c r="AP5" s="139"/>
      <c r="AQ5" s="434"/>
      <c r="AR5" s="434"/>
      <c r="AS5" s="139"/>
      <c r="AT5" s="434"/>
      <c r="AU5" s="434"/>
      <c r="AV5" s="139"/>
      <c r="AW5" s="434"/>
      <c r="AX5" s="434"/>
      <c r="AY5" s="139"/>
      <c r="AZ5" s="434"/>
      <c r="BA5" s="434"/>
      <c r="BB5" s="139"/>
      <c r="BC5" s="434"/>
      <c r="BD5" s="434"/>
      <c r="BE5" s="139"/>
      <c r="BF5" s="434"/>
      <c r="BG5" s="434"/>
      <c r="BH5" s="139"/>
      <c r="BI5" s="434"/>
      <c r="BJ5" s="434"/>
      <c r="BK5" s="440"/>
    </row>
    <row r="6" spans="1:63" ht="13.35" customHeight="1">
      <c r="A6" s="49" t="s">
        <v>3</v>
      </c>
      <c r="B6" s="141"/>
      <c r="C6" s="142"/>
      <c r="D6" s="432"/>
      <c r="E6" s="143"/>
      <c r="F6" s="432"/>
      <c r="G6" s="143"/>
      <c r="H6" s="437"/>
      <c r="J6" s="437"/>
      <c r="K6" s="438"/>
      <c r="L6" s="437"/>
      <c r="M6" s="437"/>
      <c r="N6" s="437"/>
      <c r="O6" s="437"/>
      <c r="Q6" s="437"/>
      <c r="S6" s="437"/>
      <c r="U6" s="437"/>
      <c r="W6" s="432"/>
      <c r="X6" s="143"/>
      <c r="Y6" s="432"/>
      <c r="Z6" s="432"/>
      <c r="AA6" s="143"/>
      <c r="AB6" s="432"/>
      <c r="AC6" s="432"/>
      <c r="AD6" s="143"/>
      <c r="AE6" s="432"/>
      <c r="AF6" s="432"/>
      <c r="AG6" s="143"/>
      <c r="AH6" s="432"/>
      <c r="AI6" s="432"/>
      <c r="AJ6" s="143"/>
      <c r="AK6" s="432"/>
      <c r="AL6" s="432"/>
      <c r="AM6" s="143"/>
      <c r="AN6" s="432"/>
      <c r="AO6" s="432"/>
      <c r="AP6" s="143"/>
      <c r="AQ6" s="432"/>
      <c r="AR6" s="432"/>
      <c r="AS6" s="143"/>
      <c r="AT6" s="432"/>
      <c r="AU6" s="432"/>
      <c r="AV6" s="143"/>
      <c r="AW6" s="432"/>
      <c r="AX6" s="432"/>
      <c r="AY6" s="143"/>
      <c r="AZ6" s="432"/>
      <c r="BA6" s="432"/>
      <c r="BB6" s="143"/>
      <c r="BC6" s="432"/>
      <c r="BD6" s="432"/>
      <c r="BE6" s="143"/>
      <c r="BF6" s="432"/>
      <c r="BG6" s="432"/>
      <c r="BH6" s="143"/>
      <c r="BI6" s="432"/>
      <c r="BJ6" s="432"/>
      <c r="BK6" s="441"/>
    </row>
    <row r="7" spans="1:63" ht="13.35" customHeight="1">
      <c r="A7" s="50" t="s">
        <v>4</v>
      </c>
      <c r="B7" s="416">
        <f>SUM(C7:BK7)</f>
        <v>276149023.96500003</v>
      </c>
      <c r="C7" s="429">
        <f>SUM(C8:C14)</f>
        <v>168574377.13300002</v>
      </c>
      <c r="D7" s="416">
        <f t="shared" ref="D7:BK7" si="0">SUM(D8:D14)</f>
        <v>286743.10600000003</v>
      </c>
      <c r="E7" s="429">
        <f t="shared" si="0"/>
        <v>1429244.182</v>
      </c>
      <c r="F7" s="416">
        <f t="shared" si="0"/>
        <v>486900.51000000007</v>
      </c>
      <c r="G7" s="429">
        <f t="shared" si="0"/>
        <v>557064.49699999997</v>
      </c>
      <c r="H7" s="416">
        <f t="shared" si="0"/>
        <v>176538</v>
      </c>
      <c r="I7" s="429">
        <f t="shared" si="0"/>
        <v>3743603.6889999998</v>
      </c>
      <c r="J7" s="416">
        <f t="shared" si="0"/>
        <v>5638427.5839999998</v>
      </c>
      <c r="K7" s="144">
        <f t="shared" si="0"/>
        <v>527453.24</v>
      </c>
      <c r="L7" s="416">
        <f t="shared" si="0"/>
        <v>1722923.4750000001</v>
      </c>
      <c r="M7" s="416">
        <f t="shared" si="0"/>
        <v>558329.59900000005</v>
      </c>
      <c r="N7" s="416">
        <f t="shared" si="0"/>
        <v>188348.32199999999</v>
      </c>
      <c r="O7" s="416">
        <f t="shared" si="0"/>
        <v>19681649.162</v>
      </c>
      <c r="P7" s="429">
        <f t="shared" si="0"/>
        <v>258878.52999999997</v>
      </c>
      <c r="Q7" s="416">
        <f t="shared" si="0"/>
        <v>349145.24100000004</v>
      </c>
      <c r="R7" s="429">
        <f t="shared" si="0"/>
        <v>3188863.5160000003</v>
      </c>
      <c r="S7" s="416">
        <f t="shared" si="0"/>
        <v>3399237.7289999998</v>
      </c>
      <c r="T7" s="429">
        <f t="shared" si="0"/>
        <v>227387.09700000001</v>
      </c>
      <c r="U7" s="416">
        <f t="shared" si="0"/>
        <v>1681975</v>
      </c>
      <c r="V7" s="429">
        <f t="shared" si="0"/>
        <v>372168.397</v>
      </c>
      <c r="W7" s="416">
        <f t="shared" si="0"/>
        <v>483597.83399999997</v>
      </c>
      <c r="X7" s="429">
        <f t="shared" si="0"/>
        <v>3406596.7600000002</v>
      </c>
      <c r="Y7" s="416">
        <f t="shared" si="0"/>
        <v>1237588</v>
      </c>
      <c r="Z7" s="416">
        <f t="shared" si="0"/>
        <v>587049.13</v>
      </c>
      <c r="AA7" s="429">
        <f t="shared" si="0"/>
        <v>321321</v>
      </c>
      <c r="AB7" s="416">
        <f t="shared" si="0"/>
        <v>850405</v>
      </c>
      <c r="AC7" s="416">
        <f t="shared" si="0"/>
        <v>1475594</v>
      </c>
      <c r="AD7" s="429">
        <f t="shared" si="0"/>
        <v>7642266.6330000004</v>
      </c>
      <c r="AE7" s="416">
        <f t="shared" si="0"/>
        <v>220971.86200000002</v>
      </c>
      <c r="AF7" s="416">
        <f t="shared" si="0"/>
        <v>235551</v>
      </c>
      <c r="AG7" s="429">
        <f t="shared" si="0"/>
        <v>929079.47600000002</v>
      </c>
      <c r="AH7" s="416">
        <f t="shared" si="0"/>
        <v>411151.72100000002</v>
      </c>
      <c r="AI7" s="416">
        <f t="shared" si="0"/>
        <v>456316.065</v>
      </c>
      <c r="AJ7" s="429">
        <f t="shared" si="0"/>
        <v>1945101.1800000002</v>
      </c>
      <c r="AK7" s="416">
        <f t="shared" si="0"/>
        <v>453359.413</v>
      </c>
      <c r="AL7" s="416">
        <f t="shared" si="0"/>
        <v>1004145.72</v>
      </c>
      <c r="AM7" s="429">
        <f t="shared" si="0"/>
        <v>3814550.1769999997</v>
      </c>
      <c r="AN7" s="416">
        <f t="shared" si="0"/>
        <v>483335.48</v>
      </c>
      <c r="AO7" s="416">
        <f t="shared" si="0"/>
        <v>271222.29099999997</v>
      </c>
      <c r="AP7" s="429">
        <f t="shared" si="0"/>
        <v>152643.448</v>
      </c>
      <c r="AQ7" s="416">
        <f t="shared" si="0"/>
        <v>234855.046</v>
      </c>
      <c r="AR7" s="416">
        <f t="shared" si="0"/>
        <v>433756.21200000006</v>
      </c>
      <c r="AS7" s="429">
        <f t="shared" si="0"/>
        <v>2299303.2139999997</v>
      </c>
      <c r="AT7" s="416">
        <f t="shared" si="0"/>
        <v>371819.13099999999</v>
      </c>
      <c r="AU7" s="416">
        <f t="shared" si="0"/>
        <v>12440645.998999998</v>
      </c>
      <c r="AV7" s="429">
        <f t="shared" si="0"/>
        <v>179042.016</v>
      </c>
      <c r="AW7" s="416">
        <f t="shared" si="0"/>
        <v>1128510.1100000001</v>
      </c>
      <c r="AX7" s="416">
        <f t="shared" si="0"/>
        <v>259811.9</v>
      </c>
      <c r="AY7" s="429">
        <f t="shared" si="0"/>
        <v>392248.071</v>
      </c>
      <c r="AZ7" s="416">
        <f t="shared" si="0"/>
        <v>3959072.679</v>
      </c>
      <c r="BA7" s="416">
        <f t="shared" si="0"/>
        <v>821551</v>
      </c>
      <c r="BB7" s="429">
        <f t="shared" si="0"/>
        <v>5169479.1509999996</v>
      </c>
      <c r="BC7" s="416">
        <f t="shared" si="0"/>
        <v>589685.87100000004</v>
      </c>
      <c r="BD7" s="416">
        <f t="shared" si="0"/>
        <v>195350</v>
      </c>
      <c r="BE7" s="429">
        <f t="shared" si="0"/>
        <v>2502370.4419999998</v>
      </c>
      <c r="BF7" s="416">
        <f t="shared" si="0"/>
        <v>434890.22700000001</v>
      </c>
      <c r="BG7" s="416">
        <f t="shared" si="0"/>
        <v>254679.845</v>
      </c>
      <c r="BH7" s="429">
        <f t="shared" si="0"/>
        <v>1644316.1039999998</v>
      </c>
      <c r="BI7" s="416">
        <f t="shared" si="0"/>
        <v>445799.78100000002</v>
      </c>
      <c r="BJ7" s="416">
        <f t="shared" si="0"/>
        <v>551229.99699999997</v>
      </c>
      <c r="BK7" s="412">
        <f t="shared" si="0"/>
        <v>2409502.9700000007</v>
      </c>
    </row>
    <row r="8" spans="1:63" ht="13.35" customHeight="1">
      <c r="A8" s="51" t="s">
        <v>5</v>
      </c>
      <c r="B8" s="100">
        <f t="shared" ref="B8:B14" si="1">SUM(C8:BK8)</f>
        <v>52952415.072999999</v>
      </c>
      <c r="C8" s="93">
        <f>'2003'!C8+'2004'!C8+'2005'!C8+'2006'!C8+'2007'!C8+'2008'!C8+'2009'!C8+'2010'!C8+'2011'!C8+'2012'!C8</f>
        <v>37327905.487000003</v>
      </c>
      <c r="D8" s="433">
        <f>'2003'!D8+'2004'!D8+'2005'!D8+'2006'!D8+'2007'!D8+'2008'!D8+'2009'!D8+'2010'!D8+'2011'!D8+'2012'!D8</f>
        <v>3165.201</v>
      </c>
      <c r="E8" s="93">
        <f>'2003'!E8+'2004'!E8+'2005'!E8+'2006'!E8+'2007'!E8+'2008'!E8+'2009'!E8+'2010'!E8+'2011'!E8+'2012'!E8</f>
        <v>397411.68499999994</v>
      </c>
      <c r="F8" s="433">
        <f>'2003'!F8+'2004'!F8+'2005'!F8+'2006'!F8+'2007'!F8+'2008'!F8+'2009'!F8+'2010'!F8+'2011'!F8+'2012'!F8</f>
        <v>5613.0259999999998</v>
      </c>
      <c r="G8" s="93">
        <f>'2003'!G8+'2004'!G8+'2005'!G8+'2006'!G8+'2007'!G8+'2008'!G8+'2009'!G8+'2010'!G8+'2011'!G8+'2012'!G8</f>
        <v>55319.913</v>
      </c>
      <c r="H8" s="433">
        <f>'2003'!H8+'2004'!H8+'2005'!H8+'2006'!H8+'2007'!H8+'2008'!H8+'2009'!H8+'2010'!H8+'2011'!H8+'2012'!H8</f>
        <v>3550</v>
      </c>
      <c r="I8" s="93">
        <f>'2003'!I8+'2004'!I8+'2005'!I8+'2006'!I8+'2007'!I8+'2008'!I8+'2009'!I8+'2010'!I8+'2011'!I8+'2012'!I8</f>
        <v>1978898.6359999999</v>
      </c>
      <c r="J8" s="433">
        <f>'2003'!J8+'2004'!J8+'2005'!J8+'2006'!J8+'2007'!J8+'2008'!J8+'2009'!J8+'2010'!J8+'2011'!J8+'2012'!J8</f>
        <v>0</v>
      </c>
      <c r="K8" s="435">
        <f>'2003'!K8+'2004'!K8+'2005'!K8+'2006'!K8+'2007'!K8+'2008'!K8+'2009'!K8+'2010'!K8+'2011'!K8+'2012'!K8</f>
        <v>135501.59</v>
      </c>
      <c r="L8" s="433">
        <f>'2003'!L8+'2004'!L8+'2005'!L8+'2006'!L8+'2007'!L8+'2008'!L8+'2009'!L8+'2010'!L8+'2011'!L8+'2012'!L8</f>
        <v>858993.24900000007</v>
      </c>
      <c r="M8" s="433">
        <f>'2003'!M8+'2004'!M8+'2005'!M8+'2006'!M8+'2007'!M8+'2008'!M8+'2009'!M8+'2010'!M8+'2011'!M8+'2012'!M8</f>
        <v>72135.55799999999</v>
      </c>
      <c r="N8" s="433">
        <f>'2003'!N8+'2004'!N8+'2005'!N8+'2006'!N8+'2007'!N8+'2008'!N8+'2009'!N8+'2010'!N8+'2011'!N8+'2012'!N8</f>
        <v>6918.6969999999992</v>
      </c>
      <c r="O8" s="433">
        <f>'2003'!O8+'2004'!O8+'2005'!O8+'2006'!O8+'2007'!O8+'2008'!O8+'2009'!O8+'2010'!O8+'2011'!O8+'2012'!O8</f>
        <v>4086559.0890000006</v>
      </c>
      <c r="P8" s="93">
        <f>'2003'!P8+'2004'!P8+'2005'!P8+'2006'!P8+'2007'!P8+'2008'!P8+'2009'!P8+'2010'!P8+'2011'!P8+'2012'!P8</f>
        <v>21444.495999999999</v>
      </c>
      <c r="Q8" s="433">
        <f>'2003'!Q8+'2004'!Q8+'2005'!Q8+'2006'!Q8+'2007'!Q8+'2008'!Q8+'2009'!Q8+'2010'!Q8+'2011'!Q8+'2012'!Q8</f>
        <v>38092.99</v>
      </c>
      <c r="R8" s="93">
        <f>'2003'!R8+'2004'!R8+'2005'!R8+'2006'!R8+'2007'!R8+'2008'!R8+'2009'!R8+'2010'!R8+'2011'!R8+'2012'!R8</f>
        <v>0</v>
      </c>
      <c r="S8" s="433">
        <f>'2003'!S8+'2004'!S8+'2005'!S8+'2006'!S8+'2007'!S8+'2008'!S8+'2009'!S8+'2010'!S8+'2011'!S8+'2012'!S8</f>
        <v>943369.98399999994</v>
      </c>
      <c r="T8" s="93">
        <f>'2003'!T8+'2004'!T8+'2005'!T8+'2006'!T8+'2007'!T8+'2008'!T8+'2009'!T8+'2010'!T8+'2011'!T8+'2012'!T8</f>
        <v>0</v>
      </c>
      <c r="U8" s="433">
        <f>'2003'!U8+'2004'!U8+'2005'!U8+'2006'!U8+'2007'!U8+'2008'!U8+'2009'!U8+'2010'!U8+'2011'!U8+'2012'!U8</f>
        <v>273863</v>
      </c>
      <c r="V8" s="93">
        <f>'2003'!V8+'2004'!V8+'2005'!V8+'2006'!V8+'2007'!V8+'2008'!V8+'2009'!V8+'2010'!V8+'2011'!V8+'2012'!V8</f>
        <v>52944.087</v>
      </c>
      <c r="W8" s="433">
        <f>'2003'!W8+'2004'!W8+'2005'!W8+'2006'!W8+'2007'!W8+'2008'!W8+'2009'!W8+'2010'!W8+'2011'!W8+'2012'!W8</f>
        <v>8172.75</v>
      </c>
      <c r="X8" s="93">
        <f>'2003'!X8+'2004'!X8+'2005'!X8+'2006'!X8+'2007'!X8+'2008'!X8+'2009'!X8+'2010'!X8+'2011'!X8+'2012'!X8</f>
        <v>1936.962</v>
      </c>
      <c r="Y8" s="433">
        <f>'2003'!Y8+'2004'!Y8+'2005'!Y8+'2006'!Y8+'2007'!Y8+'2008'!Y8+'2009'!Y8+'2010'!Y8+'2011'!Y8+'2012'!Y8</f>
        <v>367530</v>
      </c>
      <c r="Z8" s="433">
        <f>'2003'!Z8+'2004'!Z8+'2005'!Z8+'2006'!Z8+'2007'!Z8+'2008'!Z8+'2009'!Z8+'2010'!Z8+'2011'!Z8+'2012'!Z8</f>
        <v>17089.522000000001</v>
      </c>
      <c r="AA8" s="93">
        <f>'2003'!AA8+'2004'!AA8+'2005'!AA8+'2006'!AA8+'2007'!AA8+'2008'!AA8+'2009'!AA8+'2010'!AA8+'2011'!AA8+'2012'!AA8</f>
        <v>3766</v>
      </c>
      <c r="AB8" s="433">
        <f>'2003'!AB8+'2004'!AB8+'2005'!AB8+'2006'!AB8+'2007'!AB8+'2008'!AB8+'2009'!AB8+'2010'!AB8+'2011'!AB8+'2012'!AB8</f>
        <v>134206</v>
      </c>
      <c r="AC8" s="433">
        <f>'2003'!AC8+'2004'!AC8+'2005'!AC8+'2006'!AC8+'2007'!AC8+'2008'!AC8+'2009'!AC8+'2010'!AC8+'2011'!AC8+'2012'!AC8</f>
        <v>0</v>
      </c>
      <c r="AD8" s="93">
        <f>'2003'!AD8+'2004'!AD8+'2005'!AD8+'2006'!AD8+'2007'!AD8+'2008'!AD8+'2009'!AD8+'2010'!AD8+'2011'!AD8+'2012'!AD8</f>
        <v>1361322.2660000001</v>
      </c>
      <c r="AE8" s="433">
        <f>'2003'!AE8+'2004'!AE8+'2005'!AE8+'2006'!AE8+'2007'!AE8+'2008'!AE8+'2009'!AE8+'2010'!AE8+'2011'!AE8+'2012'!AE8</f>
        <v>41963.179000000004</v>
      </c>
      <c r="AF8" s="433">
        <f>'2003'!AF8+'2004'!AF8+'2005'!AF8+'2006'!AF8+'2007'!AF8+'2008'!AF8+'2009'!AF8+'2010'!AF8+'2011'!AF8+'2012'!AF8</f>
        <v>39316</v>
      </c>
      <c r="AG8" s="93">
        <f>'2003'!AG8+'2004'!AG8+'2005'!AG8+'2006'!AG8+'2007'!AG8+'2008'!AG8+'2009'!AG8+'2010'!AG8+'2011'!AG8+'2012'!AG8</f>
        <v>0</v>
      </c>
      <c r="AH8" s="433">
        <f>'2003'!AH8+'2004'!AH8+'2005'!AH8+'2006'!AH8+'2007'!AH8+'2008'!AH8+'2009'!AH8+'2010'!AH8+'2011'!AH8+'2012'!AH8</f>
        <v>72624.656000000003</v>
      </c>
      <c r="AI8" s="433">
        <f>'2003'!AI8+'2004'!AI8+'2005'!AI8+'2006'!AI8+'2007'!AI8+'2008'!AI8+'2009'!AI8+'2010'!AI8+'2011'!AI8+'2012'!AI8</f>
        <v>48337.604999999996</v>
      </c>
      <c r="AJ8" s="93">
        <f>'2003'!AJ8+'2004'!AJ8+'2005'!AJ8+'2006'!AJ8+'2007'!AJ8+'2008'!AJ8+'2009'!AJ8+'2010'!AJ8+'2011'!AJ8+'2012'!AJ8</f>
        <v>197590.04</v>
      </c>
      <c r="AK8" s="433">
        <f>'2003'!AK8+'2004'!AK8+'2005'!AK8+'2006'!AK8+'2007'!AK8+'2008'!AK8+'2009'!AK8+'2010'!AK8+'2011'!AK8+'2012'!AK8</f>
        <v>23346.835999999999</v>
      </c>
      <c r="AL8" s="433">
        <f>'2003'!AL8+'2004'!AL8+'2005'!AL8+'2006'!AL8+'2007'!AL8+'2008'!AL8+'2009'!AL8+'2010'!AL8+'2011'!AL8+'2012'!AL8</f>
        <v>189970.62599999999</v>
      </c>
      <c r="AM8" s="93">
        <f>'2003'!AM8+'2004'!AM8+'2005'!AM8+'2006'!AM8+'2007'!AM8+'2008'!AM8+'2009'!AM8+'2010'!AM8+'2011'!AM8+'2012'!AM8</f>
        <v>13796</v>
      </c>
      <c r="AN8" s="433">
        <f>'2003'!AN8+'2004'!AN8+'2005'!AN8+'2006'!AN8+'2007'!AN8+'2008'!AN8+'2009'!AN8+'2010'!AN8+'2011'!AN8+'2012'!AN8</f>
        <v>0</v>
      </c>
      <c r="AO8" s="433">
        <f>'2003'!AO8+'2004'!AO8+'2005'!AO8+'2006'!AO8+'2007'!AO8+'2008'!AO8+'2009'!AO8+'2010'!AO8+'2011'!AO8+'2012'!AO8</f>
        <v>19000</v>
      </c>
      <c r="AP8" s="93">
        <f>'2003'!AP8+'2004'!AP8+'2005'!AP8+'2006'!AP8+'2007'!AP8+'2008'!AP8+'2009'!AP8+'2010'!AP8+'2011'!AP8+'2012'!AP8</f>
        <v>29005.422999999999</v>
      </c>
      <c r="AQ8" s="433">
        <f>'2003'!AQ8+'2004'!AQ8+'2005'!AQ8+'2006'!AQ8+'2007'!AQ8+'2008'!AQ8+'2009'!AQ8+'2010'!AQ8+'2011'!AQ8+'2012'!AQ8</f>
        <v>1142.1859999999999</v>
      </c>
      <c r="AR8" s="433">
        <f>'2003'!AR8+'2004'!AR8+'2005'!AR8+'2006'!AR8+'2007'!AR8+'2008'!AR8+'2009'!AR8+'2010'!AR8+'2011'!AR8+'2012'!AR8</f>
        <v>109725</v>
      </c>
      <c r="AS8" s="93">
        <f>'2003'!AS8+'2004'!AS8+'2005'!AS8+'2006'!AS8+'2007'!AS8+'2008'!AS8+'2009'!AS8+'2010'!AS8+'2011'!AS8+'2012'!AS8</f>
        <v>2750.0170000000003</v>
      </c>
      <c r="AT8" s="433">
        <f>'2003'!AT8+'2004'!AT8+'2005'!AT8+'2006'!AT8+'2007'!AT8+'2008'!AT8+'2009'!AT8+'2010'!AT8+'2011'!AT8+'2012'!AT8</f>
        <v>23873.834000000003</v>
      </c>
      <c r="AU8" s="433">
        <f>'2003'!AU8+'2004'!AU8+'2005'!AU8+'2006'!AU8+'2007'!AU8+'2008'!AU8+'2009'!AU8+'2010'!AU8+'2011'!AU8+'2012'!AU8</f>
        <v>1403176.4</v>
      </c>
      <c r="AV8" s="93">
        <f>'2003'!AV8+'2004'!AV8+'2005'!AV8+'2006'!AV8+'2007'!AV8+'2008'!AV8+'2009'!AV8+'2010'!AV8+'2011'!AV8+'2012'!AV8</f>
        <v>2386.7939999999999</v>
      </c>
      <c r="AW8" s="433">
        <f>'2003'!AW8+'2004'!AW8+'2005'!AW8+'2006'!AW8+'2007'!AW8+'2008'!AW8+'2009'!AW8+'2010'!AW8+'2011'!AW8+'2012'!AW8</f>
        <v>264958.34000000003</v>
      </c>
      <c r="AX8" s="433">
        <f>'2003'!AX8+'2004'!AX8+'2005'!AX8+'2006'!AX8+'2007'!AX8+'2008'!AX8+'2009'!AX8+'2010'!AX8+'2011'!AX8+'2012'!AX8</f>
        <v>33614</v>
      </c>
      <c r="AY8" s="93">
        <f>'2003'!AY8+'2004'!AY8+'2005'!AY8+'2006'!AY8+'2007'!AY8+'2008'!AY8+'2009'!AY8+'2010'!AY8+'2011'!AY8+'2012'!AY8</f>
        <v>8754.8860000000004</v>
      </c>
      <c r="AZ8" s="433">
        <f>'2003'!AZ8+'2004'!AZ8+'2005'!AZ8+'2006'!AZ8+'2007'!AZ8+'2008'!AZ8+'2009'!AZ8+'2010'!AZ8+'2011'!AZ8+'2012'!AZ8</f>
        <v>0</v>
      </c>
      <c r="BA8" s="433">
        <f>'2003'!BA8+'2004'!BA8+'2005'!BA8+'2006'!BA8+'2007'!BA8+'2008'!BA8+'2009'!BA8+'2010'!BA8+'2011'!BA8+'2012'!BA8</f>
        <v>160690</v>
      </c>
      <c r="BB8" s="93">
        <f>'2003'!BB8+'2004'!BB8+'2005'!BB8+'2006'!BB8+'2007'!BB8+'2008'!BB8+'2009'!BB8+'2010'!BB8+'2011'!BB8+'2012'!BB8</f>
        <v>1455320.5</v>
      </c>
      <c r="BC8" s="433">
        <f>'2003'!BC8+'2004'!BC8+'2005'!BC8+'2006'!BC8+'2007'!BC8+'2008'!BC8+'2009'!BC8+'2010'!BC8+'2011'!BC8+'2012'!BC8</f>
        <v>38170.274999999994</v>
      </c>
      <c r="BD8" s="433">
        <f>'2003'!BD8+'2004'!BD8+'2005'!BD8+'2006'!BD8+'2007'!BD8+'2008'!BD8+'2009'!BD8+'2010'!BD8+'2011'!BD8+'2012'!BD8</f>
        <v>3097</v>
      </c>
      <c r="BE8" s="93">
        <f>'2003'!BE8+'2004'!BE8+'2005'!BE8+'2006'!BE8+'2007'!BE8+'2008'!BE8+'2009'!BE8+'2010'!BE8+'2011'!BE8+'2012'!BE8</f>
        <v>0</v>
      </c>
      <c r="BF8" s="433">
        <f>'2003'!BF8+'2004'!BF8+'2005'!BF8+'2006'!BF8+'2007'!BF8+'2008'!BF8+'2009'!BF8+'2010'!BF8+'2011'!BF8+'2012'!BF8</f>
        <v>13998.2</v>
      </c>
      <c r="BG8" s="433">
        <f>'2003'!BG8+'2004'!BG8+'2005'!BG8+'2006'!BG8+'2007'!BG8+'2008'!BG8+'2009'!BG8+'2010'!BG8+'2011'!BG8+'2012'!BG8</f>
        <v>64794.661</v>
      </c>
      <c r="BH8" s="93">
        <f>'2003'!BH8+'2004'!BH8+'2005'!BH8+'2006'!BH8+'2007'!BH8+'2008'!BH8+'2009'!BH8+'2010'!BH8+'2011'!BH8+'2012'!BH8</f>
        <v>458663.679</v>
      </c>
      <c r="BI8" s="433">
        <f>'2003'!BI8+'2004'!BI8+'2005'!BI8+'2006'!BI8+'2007'!BI8+'2008'!BI8+'2009'!BI8+'2010'!BI8+'2011'!BI8+'2012'!BI8</f>
        <v>53398.703999999998</v>
      </c>
      <c r="BJ8" s="433">
        <f>'2003'!BJ8+'2004'!BJ8+'2005'!BJ8+'2006'!BJ8+'2007'!BJ8+'2008'!BJ8+'2009'!BJ8+'2010'!BJ8+'2011'!BJ8+'2012'!BJ8</f>
        <v>22489</v>
      </c>
      <c r="BK8" s="442">
        <f>'2003'!BK8+'2004'!BK8+'2005'!BK8+'2006'!BK8+'2007'!BK8+'2008'!BK8+'2009'!BK8+'2010'!BK8+'2011'!BK8+'2012'!BK8</f>
        <v>751.04399999999998</v>
      </c>
    </row>
    <row r="9" spans="1:63" ht="13.35" customHeight="1">
      <c r="A9" s="51" t="s">
        <v>6</v>
      </c>
      <c r="B9" s="100">
        <f t="shared" si="1"/>
        <v>112578350.96599996</v>
      </c>
      <c r="C9" s="93">
        <f>'2003'!C9+'2004'!C9+'2005'!C9+'2006'!C9+'2007'!C9+'2008'!C9+'2009'!C9+'2010'!C9+'2011'!C9+'2012'!C9</f>
        <v>75289422.694000006</v>
      </c>
      <c r="D9" s="433">
        <f>'2003'!D9+'2004'!D9+'2005'!D9+'2006'!D9+'2007'!D9+'2008'!D9+'2009'!D9+'2010'!D9+'2011'!D9+'2012'!D9</f>
        <v>0</v>
      </c>
      <c r="E9" s="93">
        <f>'2003'!E9+'2004'!E9+'2005'!E9+'2006'!E9+'2007'!E9+'2008'!E9+'2009'!E9+'2010'!E9+'2011'!E9+'2012'!E9</f>
        <v>122672.243</v>
      </c>
      <c r="F9" s="433">
        <f>'2003'!F9+'2004'!F9+'2005'!F9+'2006'!F9+'2007'!F9+'2008'!F9+'2009'!F9+'2010'!F9+'2011'!F9+'2012'!F9</f>
        <v>112</v>
      </c>
      <c r="G9" s="93">
        <f>'2003'!G9+'2004'!G9+'2005'!G9+'2006'!G9+'2007'!G9+'2008'!G9+'2009'!G9+'2010'!G9+'2011'!G9+'2012'!G9</f>
        <v>143076.63500000001</v>
      </c>
      <c r="H9" s="433">
        <f>'2003'!H9+'2004'!H9+'2005'!H9+'2006'!H9+'2007'!H9+'2008'!H9+'2009'!H9+'2010'!H9+'2011'!H9+'2012'!H9</f>
        <v>0</v>
      </c>
      <c r="I9" s="93">
        <f>'2003'!I9+'2004'!I9+'2005'!I9+'2006'!I9+'2007'!I9+'2008'!I9+'2009'!I9+'2010'!I9+'2011'!I9+'2012'!I9</f>
        <v>645863.60100000002</v>
      </c>
      <c r="J9" s="433">
        <f>'2003'!J9+'2004'!J9+'2005'!J9+'2006'!J9+'2007'!J9+'2008'!J9+'2009'!J9+'2010'!J9+'2011'!J9+'2012'!J9</f>
        <v>2367063.648</v>
      </c>
      <c r="K9" s="435">
        <f>'2003'!K9+'2004'!K9+'2005'!K9+'2006'!K9+'2007'!K9+'2008'!K9+'2009'!K9+'2010'!K9+'2011'!K9+'2012'!K9</f>
        <v>16515</v>
      </c>
      <c r="L9" s="433">
        <f>'2003'!L9+'2004'!L9+'2005'!L9+'2006'!L9+'2007'!L9+'2008'!L9+'2009'!L9+'2010'!L9+'2011'!L9+'2012'!L9</f>
        <v>504762.26800000004</v>
      </c>
      <c r="M9" s="433">
        <f>'2003'!M9+'2004'!M9+'2005'!M9+'2006'!M9+'2007'!M9+'2008'!M9+'2009'!M9+'2010'!M9+'2011'!M9+'2012'!M9</f>
        <v>190851.16099999999</v>
      </c>
      <c r="N9" s="433">
        <f>'2003'!N9+'2004'!N9+'2005'!N9+'2006'!N9+'2007'!N9+'2008'!N9+'2009'!N9+'2010'!N9+'2011'!N9+'2012'!N9</f>
        <v>3613.828</v>
      </c>
      <c r="O9" s="433">
        <f>'2003'!O9+'2004'!O9+'2005'!O9+'2006'!O9+'2007'!O9+'2008'!O9+'2009'!O9+'2010'!O9+'2011'!O9+'2012'!O9</f>
        <v>10303749.482999999</v>
      </c>
      <c r="P9" s="93">
        <f>'2003'!P9+'2004'!P9+'2005'!P9+'2006'!P9+'2007'!P9+'2008'!P9+'2009'!P9+'2010'!P9+'2011'!P9+'2012'!P9</f>
        <v>4846</v>
      </c>
      <c r="Q9" s="433">
        <f>'2003'!Q9+'2004'!Q9+'2005'!Q9+'2006'!Q9+'2007'!Q9+'2008'!Q9+'2009'!Q9+'2010'!Q9+'2011'!Q9+'2012'!Q9</f>
        <v>12343.790999999999</v>
      </c>
      <c r="R9" s="93">
        <f>'2003'!R9+'2004'!R9+'2005'!R9+'2006'!R9+'2007'!R9+'2008'!R9+'2009'!R9+'2010'!R9+'2011'!R9+'2012'!R9</f>
        <v>458576.32799999998</v>
      </c>
      <c r="S9" s="433">
        <f>'2003'!S9+'2004'!S9+'2005'!S9+'2006'!S9+'2007'!S9+'2008'!S9+'2009'!S9+'2010'!S9+'2011'!S9+'2012'!S9</f>
        <v>1290632.8939999999</v>
      </c>
      <c r="T9" s="93">
        <f>'2003'!T9+'2004'!T9+'2005'!T9+'2006'!T9+'2007'!T9+'2008'!T9+'2009'!T9+'2010'!T9+'2011'!T9+'2012'!T9</f>
        <v>544</v>
      </c>
      <c r="U9" s="433">
        <f>'2003'!U9+'2004'!U9+'2005'!U9+'2006'!U9+'2007'!U9+'2008'!U9+'2009'!U9+'2010'!U9+'2011'!U9+'2012'!U9</f>
        <v>454148</v>
      </c>
      <c r="V9" s="93">
        <f>'2003'!V9+'2004'!V9+'2005'!V9+'2006'!V9+'2007'!V9+'2008'!V9+'2009'!V9+'2010'!V9+'2011'!V9+'2012'!V9</f>
        <v>4580</v>
      </c>
      <c r="W9" s="433">
        <f>'2003'!W9+'2004'!W9+'2005'!W9+'2006'!W9+'2007'!W9+'2008'!W9+'2009'!W9+'2010'!W9+'2011'!W9+'2012'!W9</f>
        <v>0</v>
      </c>
      <c r="X9" s="93">
        <f>'2003'!X9+'2004'!X9+'2005'!X9+'2006'!X9+'2007'!X9+'2008'!X9+'2009'!X9+'2010'!X9+'2011'!X9+'2012'!X9</f>
        <v>626570.94799999997</v>
      </c>
      <c r="Y9" s="433">
        <f>'2003'!Y9+'2004'!Y9+'2005'!Y9+'2006'!Y9+'2007'!Y9+'2008'!Y9+'2009'!Y9+'2010'!Y9+'2011'!Y9+'2012'!Y9</f>
        <v>341994</v>
      </c>
      <c r="Z9" s="433">
        <f>'2003'!Z9+'2004'!Z9+'2005'!Z9+'2006'!Z9+'2007'!Z9+'2008'!Z9+'2009'!Z9+'2010'!Z9+'2011'!Z9+'2012'!Z9</f>
        <v>74248.959999999992</v>
      </c>
      <c r="AA9" s="93">
        <f>'2003'!AA9+'2004'!AA9+'2005'!AA9+'2006'!AA9+'2007'!AA9+'2008'!AA9+'2009'!AA9+'2010'!AA9+'2011'!AA9+'2012'!AA9</f>
        <v>337</v>
      </c>
      <c r="AB9" s="433">
        <f>'2003'!AB9+'2004'!AB9+'2005'!AB9+'2006'!AB9+'2007'!AB9+'2008'!AB9+'2009'!AB9+'2010'!AB9+'2011'!AB9+'2012'!AB9</f>
        <v>132167</v>
      </c>
      <c r="AC9" s="433">
        <f>'2003'!AC9+'2004'!AC9+'2005'!AC9+'2006'!AC9+'2007'!AC9+'2008'!AC9+'2009'!AC9+'2010'!AC9+'2011'!AC9+'2012'!AC9</f>
        <v>57372</v>
      </c>
      <c r="AD9" s="93">
        <f>'2003'!AD9+'2004'!AD9+'2005'!AD9+'2006'!AD9+'2007'!AD9+'2008'!AD9+'2009'!AD9+'2010'!AD9+'2011'!AD9+'2012'!AD9</f>
        <v>4231420.5140000004</v>
      </c>
      <c r="AE9" s="433">
        <f>'2003'!AE9+'2004'!AE9+'2005'!AE9+'2006'!AE9+'2007'!AE9+'2008'!AE9+'2009'!AE9+'2010'!AE9+'2011'!AE9+'2012'!AE9</f>
        <v>40499</v>
      </c>
      <c r="AF9" s="433">
        <f>'2003'!AF9+'2004'!AF9+'2005'!AF9+'2006'!AF9+'2007'!AF9+'2008'!AF9+'2009'!AF9+'2010'!AF9+'2011'!AF9+'2012'!AF9</f>
        <v>2087</v>
      </c>
      <c r="AG9" s="93">
        <f>'2003'!AG9+'2004'!AG9+'2005'!AG9+'2006'!AG9+'2007'!AG9+'2008'!AG9+'2009'!AG9+'2010'!AG9+'2011'!AG9+'2012'!AG9</f>
        <v>43639</v>
      </c>
      <c r="AH9" s="433">
        <f>'2003'!AH9+'2004'!AH9+'2005'!AH9+'2006'!AH9+'2007'!AH9+'2008'!AH9+'2009'!AH9+'2010'!AH9+'2011'!AH9+'2012'!AH9</f>
        <v>91388.843000000008</v>
      </c>
      <c r="AI9" s="433">
        <f>'2003'!AI9+'2004'!AI9+'2005'!AI9+'2006'!AI9+'2007'!AI9+'2008'!AI9+'2009'!AI9+'2010'!AI9+'2011'!AI9+'2012'!AI9</f>
        <v>105235.586</v>
      </c>
      <c r="AJ9" s="93">
        <f>'2003'!AJ9+'2004'!AJ9+'2005'!AJ9+'2006'!AJ9+'2007'!AJ9+'2008'!AJ9+'2009'!AJ9+'2010'!AJ9+'2011'!AJ9+'2012'!AJ9</f>
        <v>1159013.8500000001</v>
      </c>
      <c r="AK9" s="433">
        <f>'2003'!AK9+'2004'!AK9+'2005'!AK9+'2006'!AK9+'2007'!AK9+'2008'!AK9+'2009'!AK9+'2010'!AK9+'2011'!AK9+'2012'!AK9</f>
        <v>8013.7360000000008</v>
      </c>
      <c r="AL9" s="433">
        <f>'2003'!AL9+'2004'!AL9+'2005'!AL9+'2006'!AL9+'2007'!AL9+'2008'!AL9+'2009'!AL9+'2010'!AL9+'2011'!AL9+'2012'!AL9</f>
        <v>138194</v>
      </c>
      <c r="AM9" s="93">
        <f>'2003'!AM9+'2004'!AM9+'2005'!AM9+'2006'!AM9+'2007'!AM9+'2008'!AM9+'2009'!AM9+'2010'!AM9+'2011'!AM9+'2012'!AM9</f>
        <v>167485.93100000001</v>
      </c>
      <c r="AN9" s="433">
        <f>'2003'!AN9+'2004'!AN9+'2005'!AN9+'2006'!AN9+'2007'!AN9+'2008'!AN9+'2009'!AN9+'2010'!AN9+'2011'!AN9+'2012'!AN9</f>
        <v>0</v>
      </c>
      <c r="AO9" s="433">
        <f>'2003'!AO9+'2004'!AO9+'2005'!AO9+'2006'!AO9+'2007'!AO9+'2008'!AO9+'2009'!AO9+'2010'!AO9+'2011'!AO9+'2012'!AO9</f>
        <v>3293</v>
      </c>
      <c r="AP9" s="93">
        <f>'2003'!AP9+'2004'!AP9+'2005'!AP9+'2006'!AP9+'2007'!AP9+'2008'!AP9+'2009'!AP9+'2010'!AP9+'2011'!AP9+'2012'!AP9</f>
        <v>4458</v>
      </c>
      <c r="AQ9" s="433">
        <f>'2003'!AQ9+'2004'!AQ9+'2005'!AQ9+'2006'!AQ9+'2007'!AQ9+'2008'!AQ9+'2009'!AQ9+'2010'!AQ9+'2011'!AQ9+'2012'!AQ9</f>
        <v>1161</v>
      </c>
      <c r="AR9" s="433">
        <f>'2003'!AR9+'2004'!AR9+'2005'!AR9+'2006'!AR9+'2007'!AR9+'2008'!AR9+'2009'!AR9+'2010'!AR9+'2011'!AR9+'2012'!AR9</f>
        <v>23442.66</v>
      </c>
      <c r="AS9" s="93">
        <f>'2003'!AS9+'2004'!AS9+'2005'!AS9+'2006'!AS9+'2007'!AS9+'2008'!AS9+'2009'!AS9+'2010'!AS9+'2011'!AS9+'2012'!AS9</f>
        <v>289781.15500000003</v>
      </c>
      <c r="AT9" s="433">
        <f>'2003'!AT9+'2004'!AT9+'2005'!AT9+'2006'!AT9+'2007'!AT9+'2008'!AT9+'2009'!AT9+'2010'!AT9+'2011'!AT9+'2012'!AT9</f>
        <v>910</v>
      </c>
      <c r="AU9" s="433">
        <f>'2003'!AU9+'2004'!AU9+'2005'!AU9+'2006'!AU9+'2007'!AU9+'2008'!AU9+'2009'!AU9+'2010'!AU9+'2011'!AU9+'2012'!AU9</f>
        <v>8169420.0049999999</v>
      </c>
      <c r="AV9" s="93">
        <f>'2003'!AV9+'2004'!AV9+'2005'!AV9+'2006'!AV9+'2007'!AV9+'2008'!AV9+'2009'!AV9+'2010'!AV9+'2011'!AV9+'2012'!AV9</f>
        <v>0</v>
      </c>
      <c r="AW9" s="433">
        <f>'2003'!AW9+'2004'!AW9+'2005'!AW9+'2006'!AW9+'2007'!AW9+'2008'!AW9+'2009'!AW9+'2010'!AW9+'2011'!AW9+'2012'!AW9</f>
        <v>335052.73000000004</v>
      </c>
      <c r="AX9" s="433">
        <f>'2003'!AX9+'2004'!AX9+'2005'!AX9+'2006'!AX9+'2007'!AX9+'2008'!AX9+'2009'!AX9+'2010'!AX9+'2011'!AX9+'2012'!AX9</f>
        <v>54594</v>
      </c>
      <c r="AY9" s="93">
        <f>'2003'!AY9+'2004'!AY9+'2005'!AY9+'2006'!AY9+'2007'!AY9+'2008'!AY9+'2009'!AY9+'2010'!AY9+'2011'!AY9+'2012'!AY9</f>
        <v>2078</v>
      </c>
      <c r="AZ9" s="433">
        <f>'2003'!AZ9+'2004'!AZ9+'2005'!AZ9+'2006'!AZ9+'2007'!AZ9+'2008'!AZ9+'2009'!AZ9+'2010'!AZ9+'2011'!AZ9+'2012'!AZ9</f>
        <v>264127.60399999999</v>
      </c>
      <c r="BA9" s="433">
        <f>'2003'!BA9+'2004'!BA9+'2005'!BA9+'2006'!BA9+'2007'!BA9+'2008'!BA9+'2009'!BA9+'2010'!BA9+'2011'!BA9+'2012'!BA9</f>
        <v>65198</v>
      </c>
      <c r="BB9" s="93">
        <f>'2003'!BB9+'2004'!BB9+'2005'!BB9+'2006'!BB9+'2007'!BB9+'2008'!BB9+'2009'!BB9+'2010'!BB9+'2011'!BB9+'2012'!BB9</f>
        <v>2610505.9299999997</v>
      </c>
      <c r="BC9" s="433">
        <f>'2003'!BC9+'2004'!BC9+'2005'!BC9+'2006'!BC9+'2007'!BC9+'2008'!BC9+'2009'!BC9+'2010'!BC9+'2011'!BC9+'2012'!BC9</f>
        <v>0</v>
      </c>
      <c r="BD9" s="433">
        <f>'2003'!BD9+'2004'!BD9+'2005'!BD9+'2006'!BD9+'2007'!BD9+'2008'!BD9+'2009'!BD9+'2010'!BD9+'2011'!BD9+'2012'!BD9</f>
        <v>0</v>
      </c>
      <c r="BE9" s="93">
        <f>'2003'!BE9+'2004'!BE9+'2005'!BE9+'2006'!BE9+'2007'!BE9+'2008'!BE9+'2009'!BE9+'2010'!BE9+'2011'!BE9+'2012'!BE9</f>
        <v>777505.38299999991</v>
      </c>
      <c r="BF9" s="433">
        <f>'2003'!BF9+'2004'!BF9+'2005'!BF9+'2006'!BF9+'2007'!BF9+'2008'!BF9+'2009'!BF9+'2010'!BF9+'2011'!BF9+'2012'!BF9</f>
        <v>1424</v>
      </c>
      <c r="BG9" s="433">
        <f>'2003'!BG9+'2004'!BG9+'2005'!BG9+'2006'!BG9+'2007'!BG9+'2008'!BG9+'2009'!BG9+'2010'!BG9+'2011'!BG9+'2012'!BG9</f>
        <v>13508.741000000002</v>
      </c>
      <c r="BH9" s="93">
        <f>'2003'!BH9+'2004'!BH9+'2005'!BH9+'2006'!BH9+'2007'!BH9+'2008'!BH9+'2009'!BH9+'2010'!BH9+'2011'!BH9+'2012'!BH9</f>
        <v>621840.40899999999</v>
      </c>
      <c r="BI9" s="433">
        <f>'2003'!BI9+'2004'!BI9+'2005'!BI9+'2006'!BI9+'2007'!BI9+'2008'!BI9+'2009'!BI9+'2010'!BI9+'2011'!BI9+'2012'!BI9</f>
        <v>10689.772000000001</v>
      </c>
      <c r="BJ9" s="433">
        <f>'2003'!BJ9+'2004'!BJ9+'2005'!BJ9+'2006'!BJ9+'2007'!BJ9+'2008'!BJ9+'2009'!BJ9+'2010'!BJ9+'2011'!BJ9+'2012'!BJ9</f>
        <v>12150</v>
      </c>
      <c r="BK9" s="442">
        <f>'2003'!BK9+'2004'!BK9+'2005'!BK9+'2006'!BK9+'2007'!BK9+'2008'!BK9+'2009'!BK9+'2010'!BK9+'2011'!BK9+'2012'!BK9</f>
        <v>284169.63500000001</v>
      </c>
    </row>
    <row r="10" spans="1:63" ht="13.35" customHeight="1">
      <c r="A10" s="51" t="s">
        <v>7</v>
      </c>
      <c r="B10" s="100">
        <f t="shared" si="1"/>
        <v>1974972</v>
      </c>
      <c r="C10" s="93">
        <f>'2003'!C10+'2004'!C10+'2005'!C10+'2006'!C10+'2007'!C10+'2008'!C10+'2009'!C10+'2010'!C10+'2011'!C10+'2012'!C10</f>
        <v>1086522</v>
      </c>
      <c r="D10" s="433">
        <f>'2003'!D10+'2004'!D10+'2005'!D10+'2006'!D10+'2007'!D10+'2008'!D10+'2009'!D10+'2010'!D10+'2011'!D10+'2012'!D10</f>
        <v>0</v>
      </c>
      <c r="E10" s="93">
        <f>'2003'!E10+'2004'!E10+'2005'!E10+'2006'!E10+'2007'!E10+'2008'!E10+'2009'!E10+'2010'!E10+'2011'!E10+'2012'!E10</f>
        <v>0</v>
      </c>
      <c r="F10" s="433">
        <f>'2003'!F10+'2004'!F10+'2005'!F10+'2006'!F10+'2007'!F10+'2008'!F10+'2009'!F10+'2010'!F10+'2011'!F10+'2012'!F10</f>
        <v>0</v>
      </c>
      <c r="G10" s="93">
        <f>'2003'!G10+'2004'!G10+'2005'!G10+'2006'!G10+'2007'!G10+'2008'!G10+'2009'!G10+'2010'!G10+'2011'!G10+'2012'!G10</f>
        <v>0</v>
      </c>
      <c r="H10" s="433">
        <f>'2003'!H10+'2004'!H10+'2005'!H10+'2006'!H10+'2007'!H10+'2008'!H10+'2009'!H10+'2010'!H10+'2011'!H10+'2012'!H10</f>
        <v>0</v>
      </c>
      <c r="I10" s="93">
        <f>'2003'!I10+'2004'!I10+'2005'!I10+'2006'!I10+'2007'!I10+'2008'!I10+'2009'!I10+'2010'!I10+'2011'!I10+'2012'!I10</f>
        <v>0</v>
      </c>
      <c r="J10" s="433">
        <f>'2003'!J10+'2004'!J10+'2005'!J10+'2006'!J10+'2007'!J10+'2008'!J10+'2009'!J10+'2010'!J10+'2011'!J10+'2012'!J10</f>
        <v>80133</v>
      </c>
      <c r="K10" s="435">
        <f>'2003'!K10+'2004'!K10+'2005'!K10+'2006'!K10+'2007'!K10+'2008'!K10+'2009'!K10+'2010'!K10+'2011'!K10+'2012'!K10</f>
        <v>0</v>
      </c>
      <c r="L10" s="433">
        <f>'2003'!L10+'2004'!L10+'2005'!L10+'2006'!L10+'2007'!L10+'2008'!L10+'2009'!L10+'2010'!L10+'2011'!L10+'2012'!L10</f>
        <v>0</v>
      </c>
      <c r="M10" s="433">
        <f>'2003'!M10+'2004'!M10+'2005'!M10+'2006'!M10+'2007'!M10+'2008'!M10+'2009'!M10+'2010'!M10+'2011'!M10+'2012'!M10</f>
        <v>0</v>
      </c>
      <c r="N10" s="433">
        <f>'2003'!N10+'2004'!N10+'2005'!N10+'2006'!N10+'2007'!N10+'2008'!N10+'2009'!N10+'2010'!N10+'2011'!N10+'2012'!N10</f>
        <v>0</v>
      </c>
      <c r="O10" s="433">
        <f>'2003'!O10+'2004'!O10+'2005'!O10+'2006'!O10+'2007'!O10+'2008'!O10+'2009'!O10+'2010'!O10+'2011'!O10+'2012'!O10</f>
        <v>0</v>
      </c>
      <c r="P10" s="93">
        <f>'2003'!P10+'2004'!P10+'2005'!P10+'2006'!P10+'2007'!P10+'2008'!P10+'2009'!P10+'2010'!P10+'2011'!P10+'2012'!P10</f>
        <v>0</v>
      </c>
      <c r="Q10" s="433">
        <f>'2003'!Q10+'2004'!Q10+'2005'!Q10+'2006'!Q10+'2007'!Q10+'2008'!Q10+'2009'!Q10+'2010'!Q10+'2011'!Q10+'2012'!Q10</f>
        <v>0</v>
      </c>
      <c r="R10" s="93">
        <f>'2003'!R10+'2004'!R10+'2005'!R10+'2006'!R10+'2007'!R10+'2008'!R10+'2009'!R10+'2010'!R10+'2011'!R10+'2012'!R10</f>
        <v>232916</v>
      </c>
      <c r="S10" s="433">
        <f>'2003'!S10+'2004'!S10+'2005'!S10+'2006'!S10+'2007'!S10+'2008'!S10+'2009'!S10+'2010'!S10+'2011'!S10+'2012'!S10</f>
        <v>0</v>
      </c>
      <c r="T10" s="93">
        <f>'2003'!T10+'2004'!T10+'2005'!T10+'2006'!T10+'2007'!T10+'2008'!T10+'2009'!T10+'2010'!T10+'2011'!T10+'2012'!T10</f>
        <v>0</v>
      </c>
      <c r="U10" s="433">
        <f>'2003'!U10+'2004'!U10+'2005'!U10+'2006'!U10+'2007'!U10+'2008'!U10+'2009'!U10+'2010'!U10+'2011'!U10+'2012'!U10</f>
        <v>0</v>
      </c>
      <c r="V10" s="93">
        <f>'2003'!V10+'2004'!V10+'2005'!V10+'2006'!V10+'2007'!V10+'2008'!V10+'2009'!V10+'2010'!V10+'2011'!V10+'2012'!V10</f>
        <v>0</v>
      </c>
      <c r="W10" s="433">
        <f>'2003'!W10+'2004'!W10+'2005'!W10+'2006'!W10+'2007'!W10+'2008'!W10+'2009'!W10+'2010'!W10+'2011'!W10+'2012'!W10</f>
        <v>0</v>
      </c>
      <c r="X10" s="93">
        <f>'2003'!X10+'2004'!X10+'2005'!X10+'2006'!X10+'2007'!X10+'2008'!X10+'2009'!X10+'2010'!X10+'2011'!X10+'2012'!X10</f>
        <v>53634</v>
      </c>
      <c r="Y10" s="433">
        <f>'2003'!Y10+'2004'!Y10+'2005'!Y10+'2006'!Y10+'2007'!Y10+'2008'!Y10+'2009'!Y10+'2010'!Y10+'2011'!Y10+'2012'!Y10</f>
        <v>0</v>
      </c>
      <c r="Z10" s="433">
        <f>'2003'!Z10+'2004'!Z10+'2005'!Z10+'2006'!Z10+'2007'!Z10+'2008'!Z10+'2009'!Z10+'2010'!Z10+'2011'!Z10+'2012'!Z10</f>
        <v>0</v>
      </c>
      <c r="AA10" s="93">
        <f>'2003'!AA10+'2004'!AA10+'2005'!AA10+'2006'!AA10+'2007'!AA10+'2008'!AA10+'2009'!AA10+'2010'!AA10+'2011'!AA10+'2012'!AA10</f>
        <v>0</v>
      </c>
      <c r="AB10" s="433">
        <f>'2003'!AB10+'2004'!AB10+'2005'!AB10+'2006'!AB10+'2007'!AB10+'2008'!AB10+'2009'!AB10+'2010'!AB10+'2011'!AB10+'2012'!AB10</f>
        <v>0</v>
      </c>
      <c r="AC10" s="433">
        <f>'2003'!AC10+'2004'!AC10+'2005'!AC10+'2006'!AC10+'2007'!AC10+'2008'!AC10+'2009'!AC10+'2010'!AC10+'2011'!AC10+'2012'!AC10</f>
        <v>32661</v>
      </c>
      <c r="AD10" s="93">
        <f>'2003'!AD10+'2004'!AD10+'2005'!AD10+'2006'!AD10+'2007'!AD10+'2008'!AD10+'2009'!AD10+'2010'!AD10+'2011'!AD10+'2012'!AD10</f>
        <v>0</v>
      </c>
      <c r="AE10" s="433">
        <f>'2003'!AE10+'2004'!AE10+'2005'!AE10+'2006'!AE10+'2007'!AE10+'2008'!AE10+'2009'!AE10+'2010'!AE10+'2011'!AE10+'2012'!AE10</f>
        <v>0</v>
      </c>
      <c r="AF10" s="433">
        <f>'2003'!AF10+'2004'!AF10+'2005'!AF10+'2006'!AF10+'2007'!AF10+'2008'!AF10+'2009'!AF10+'2010'!AF10+'2011'!AF10+'2012'!AF10</f>
        <v>0</v>
      </c>
      <c r="AG10" s="93">
        <f>'2003'!AG10+'2004'!AG10+'2005'!AG10+'2006'!AG10+'2007'!AG10+'2008'!AG10+'2009'!AG10+'2010'!AG10+'2011'!AG10+'2012'!AG10</f>
        <v>69881</v>
      </c>
      <c r="AH10" s="433">
        <f>'2003'!AH10+'2004'!AH10+'2005'!AH10+'2006'!AH10+'2007'!AH10+'2008'!AH10+'2009'!AH10+'2010'!AH10+'2011'!AH10+'2012'!AH10</f>
        <v>0</v>
      </c>
      <c r="AI10" s="433">
        <f>'2003'!AI10+'2004'!AI10+'2005'!AI10+'2006'!AI10+'2007'!AI10+'2008'!AI10+'2009'!AI10+'2010'!AI10+'2011'!AI10+'2012'!AI10</f>
        <v>0</v>
      </c>
      <c r="AJ10" s="93">
        <f>'2003'!AJ10+'2004'!AJ10+'2005'!AJ10+'2006'!AJ10+'2007'!AJ10+'2008'!AJ10+'2009'!AJ10+'2010'!AJ10+'2011'!AJ10+'2012'!AJ10</f>
        <v>0</v>
      </c>
      <c r="AK10" s="433">
        <f>'2003'!AK10+'2004'!AK10+'2005'!AK10+'2006'!AK10+'2007'!AK10+'2008'!AK10+'2009'!AK10+'2010'!AK10+'2011'!AK10+'2012'!AK10</f>
        <v>0</v>
      </c>
      <c r="AL10" s="433">
        <f>'2003'!AL10+'2004'!AL10+'2005'!AL10+'2006'!AL10+'2007'!AL10+'2008'!AL10+'2009'!AL10+'2010'!AL10+'2011'!AL10+'2012'!AL10</f>
        <v>0</v>
      </c>
      <c r="AM10" s="93">
        <f>'2003'!AM10+'2004'!AM10+'2005'!AM10+'2006'!AM10+'2007'!AM10+'2008'!AM10+'2009'!AM10+'2010'!AM10+'2011'!AM10+'2012'!AM10</f>
        <v>35813</v>
      </c>
      <c r="AN10" s="433">
        <f>'2003'!AN10+'2004'!AN10+'2005'!AN10+'2006'!AN10+'2007'!AN10+'2008'!AN10+'2009'!AN10+'2010'!AN10+'2011'!AN10+'2012'!AN10</f>
        <v>0</v>
      </c>
      <c r="AO10" s="433">
        <f>'2003'!AO10+'2004'!AO10+'2005'!AO10+'2006'!AO10+'2007'!AO10+'2008'!AO10+'2009'!AO10+'2010'!AO10+'2011'!AO10+'2012'!AO10</f>
        <v>0</v>
      </c>
      <c r="AP10" s="93">
        <f>'2003'!AP10+'2004'!AP10+'2005'!AP10+'2006'!AP10+'2007'!AP10+'2008'!AP10+'2009'!AP10+'2010'!AP10+'2011'!AP10+'2012'!AP10</f>
        <v>0</v>
      </c>
      <c r="AQ10" s="433">
        <f>'2003'!AQ10+'2004'!AQ10+'2005'!AQ10+'2006'!AQ10+'2007'!AQ10+'2008'!AQ10+'2009'!AQ10+'2010'!AQ10+'2011'!AQ10+'2012'!AQ10</f>
        <v>0</v>
      </c>
      <c r="AR10" s="433">
        <f>'2003'!AR10+'2004'!AR10+'2005'!AR10+'2006'!AR10+'2007'!AR10+'2008'!AR10+'2009'!AR10+'2010'!AR10+'2011'!AR10+'2012'!AR10</f>
        <v>0</v>
      </c>
      <c r="AS10" s="93">
        <f>'2003'!AS10+'2004'!AS10+'2005'!AS10+'2006'!AS10+'2007'!AS10+'2008'!AS10+'2009'!AS10+'2010'!AS10+'2011'!AS10+'2012'!AS10</f>
        <v>19845</v>
      </c>
      <c r="AT10" s="433">
        <f>'2003'!AT10+'2004'!AT10+'2005'!AT10+'2006'!AT10+'2007'!AT10+'2008'!AT10+'2009'!AT10+'2010'!AT10+'2011'!AT10+'2012'!AT10</f>
        <v>0</v>
      </c>
      <c r="AU10" s="433">
        <f>'2003'!AU10+'2004'!AU10+'2005'!AU10+'2006'!AU10+'2007'!AU10+'2008'!AU10+'2009'!AU10+'2010'!AU10+'2011'!AU10+'2012'!AU10</f>
        <v>0</v>
      </c>
      <c r="AV10" s="93">
        <f>'2003'!AV10+'2004'!AV10+'2005'!AV10+'2006'!AV10+'2007'!AV10+'2008'!AV10+'2009'!AV10+'2010'!AV10+'2011'!AV10+'2012'!AV10</f>
        <v>0</v>
      </c>
      <c r="AW10" s="433">
        <f>'2003'!AW10+'2004'!AW10+'2005'!AW10+'2006'!AW10+'2007'!AW10+'2008'!AW10+'2009'!AW10+'2010'!AW10+'2011'!AW10+'2012'!AW10</f>
        <v>0</v>
      </c>
      <c r="AX10" s="433">
        <f>'2003'!AX10+'2004'!AX10+'2005'!AX10+'2006'!AX10+'2007'!AX10+'2008'!AX10+'2009'!AX10+'2010'!AX10+'2011'!AX10+'2012'!AX10</f>
        <v>0</v>
      </c>
      <c r="AY10" s="93">
        <f>'2003'!AY10+'2004'!AY10+'2005'!AY10+'2006'!AY10+'2007'!AY10+'2008'!AY10+'2009'!AY10+'2010'!AY10+'2011'!AY10+'2012'!AY10</f>
        <v>0</v>
      </c>
      <c r="AZ10" s="433">
        <f>'2003'!AZ10+'2004'!AZ10+'2005'!AZ10+'2006'!AZ10+'2007'!AZ10+'2008'!AZ10+'2009'!AZ10+'2010'!AZ10+'2011'!AZ10+'2012'!AZ10</f>
        <v>252430</v>
      </c>
      <c r="BA10" s="433">
        <f>'2003'!BA10+'2004'!BA10+'2005'!BA10+'2006'!BA10+'2007'!BA10+'2008'!BA10+'2009'!BA10+'2010'!BA10+'2011'!BA10+'2012'!BA10</f>
        <v>0</v>
      </c>
      <c r="BB10" s="93">
        <f>'2003'!BB10+'2004'!BB10+'2005'!BB10+'2006'!BB10+'2007'!BB10+'2008'!BB10+'2009'!BB10+'2010'!BB10+'2011'!BB10+'2012'!BB10</f>
        <v>0</v>
      </c>
      <c r="BC10" s="433">
        <f>'2003'!BC10+'2004'!BC10+'2005'!BC10+'2006'!BC10+'2007'!BC10+'2008'!BC10+'2009'!BC10+'2010'!BC10+'2011'!BC10+'2012'!BC10</f>
        <v>0</v>
      </c>
      <c r="BD10" s="433">
        <f>'2003'!BD10+'2004'!BD10+'2005'!BD10+'2006'!BD10+'2007'!BD10+'2008'!BD10+'2009'!BD10+'2010'!BD10+'2011'!BD10+'2012'!BD10</f>
        <v>0</v>
      </c>
      <c r="BE10" s="93">
        <f>'2003'!BE10+'2004'!BE10+'2005'!BE10+'2006'!BE10+'2007'!BE10+'2008'!BE10+'2009'!BE10+'2010'!BE10+'2011'!BE10+'2012'!BE10</f>
        <v>79873</v>
      </c>
      <c r="BF10" s="433">
        <f>'2003'!BF10+'2004'!BF10+'2005'!BF10+'2006'!BF10+'2007'!BF10+'2008'!BF10+'2009'!BF10+'2010'!BF10+'2011'!BF10+'2012'!BF10</f>
        <v>0</v>
      </c>
      <c r="BG10" s="433">
        <f>'2003'!BG10+'2004'!BG10+'2005'!BG10+'2006'!BG10+'2007'!BG10+'2008'!BG10+'2009'!BG10+'2010'!BG10+'2011'!BG10+'2012'!BG10</f>
        <v>0</v>
      </c>
      <c r="BH10" s="93">
        <f>'2003'!BH10+'2004'!BH10+'2005'!BH10+'2006'!BH10+'2007'!BH10+'2008'!BH10+'2009'!BH10+'2010'!BH10+'2011'!BH10+'2012'!BH10</f>
        <v>0</v>
      </c>
      <c r="BI10" s="433">
        <f>'2003'!BI10+'2004'!BI10+'2005'!BI10+'2006'!BI10+'2007'!BI10+'2008'!BI10+'2009'!BI10+'2010'!BI10+'2011'!BI10+'2012'!BI10</f>
        <v>0</v>
      </c>
      <c r="BJ10" s="433">
        <f>'2003'!BJ10+'2004'!BJ10+'2005'!BJ10+'2006'!BJ10+'2007'!BJ10+'2008'!BJ10+'2009'!BJ10+'2010'!BJ10+'2011'!BJ10+'2012'!BJ10</f>
        <v>3815</v>
      </c>
      <c r="BK10" s="442">
        <f>'2003'!BK10+'2004'!BK10+'2005'!BK10+'2006'!BK10+'2007'!BK10+'2008'!BK10+'2009'!BK10+'2010'!BK10+'2011'!BK10+'2012'!BK10</f>
        <v>27449</v>
      </c>
    </row>
    <row r="11" spans="1:63" ht="13.35" customHeight="1">
      <c r="A11" s="51" t="s">
        <v>8</v>
      </c>
      <c r="B11" s="100">
        <f t="shared" si="1"/>
        <v>4001815</v>
      </c>
      <c r="C11" s="93">
        <f>'2003'!C11+'2004'!C11+'2005'!C11+'2006'!C11+'2007'!C11+'2008'!C11+'2009'!C11+'2010'!C11+'2011'!C11+'2012'!C11</f>
        <v>2462743</v>
      </c>
      <c r="D11" s="433">
        <f>'2003'!D11+'2004'!D11+'2005'!D11+'2006'!D11+'2007'!D11+'2008'!D11+'2009'!D11+'2010'!D11+'2011'!D11+'2012'!D11</f>
        <v>5662</v>
      </c>
      <c r="E11" s="93">
        <f>'2003'!E11+'2004'!E11+'2005'!E11+'2006'!E11+'2007'!E11+'2008'!E11+'2009'!E11+'2010'!E11+'2011'!E11+'2012'!E11</f>
        <v>37106</v>
      </c>
      <c r="F11" s="433">
        <f>'2003'!F11+'2004'!F11+'2005'!F11+'2006'!F11+'2007'!F11+'2008'!F11+'2009'!F11+'2010'!F11+'2011'!F11+'2012'!F11</f>
        <v>7398</v>
      </c>
      <c r="G11" s="93">
        <f>'2003'!G11+'2004'!G11+'2005'!G11+'2006'!G11+'2007'!G11+'2008'!G11+'2009'!G11+'2010'!G11+'2011'!G11+'2012'!G11</f>
        <v>7453</v>
      </c>
      <c r="H11" s="433">
        <f>'2003'!H11+'2004'!H11+'2005'!H11+'2006'!H11+'2007'!H11+'2008'!H11+'2009'!H11+'2010'!H11+'2011'!H11+'2012'!H11</f>
        <v>481</v>
      </c>
      <c r="I11" s="93">
        <f>'2003'!I11+'2004'!I11+'2005'!I11+'2006'!I11+'2007'!I11+'2008'!I11+'2009'!I11+'2010'!I11+'2011'!I11+'2012'!I11</f>
        <v>53829</v>
      </c>
      <c r="J11" s="433">
        <f>'2003'!J11+'2004'!J11+'2005'!J11+'2006'!J11+'2007'!J11+'2008'!J11+'2009'!J11+'2010'!J11+'2011'!J11+'2012'!J11</f>
        <v>84402</v>
      </c>
      <c r="K11" s="435">
        <f>'2003'!K11+'2004'!K11+'2005'!K11+'2006'!K11+'2007'!K11+'2008'!K11+'2009'!K11+'2010'!K11+'2011'!K11+'2012'!K11</f>
        <v>5966</v>
      </c>
      <c r="L11" s="433">
        <f>'2003'!L11+'2004'!L11+'2005'!L11+'2006'!L11+'2007'!L11+'2008'!L11+'2009'!L11+'2010'!L11+'2011'!L11+'2012'!L11</f>
        <v>6200</v>
      </c>
      <c r="M11" s="433">
        <f>'2003'!M11+'2004'!M11+'2005'!M11+'2006'!M11+'2007'!M11+'2008'!M11+'2009'!M11+'2010'!M11+'2011'!M11+'2012'!M11</f>
        <v>0</v>
      </c>
      <c r="N11" s="433">
        <f>'2003'!N11+'2004'!N11+'2005'!N11+'2006'!N11+'2007'!N11+'2008'!N11+'2009'!N11+'2010'!N11+'2011'!N11+'2012'!N11</f>
        <v>1321</v>
      </c>
      <c r="O11" s="433">
        <f>'2003'!O11+'2004'!O11+'2005'!O11+'2006'!O11+'2007'!O11+'2008'!O11+'2009'!O11+'2010'!O11+'2011'!O11+'2012'!O11</f>
        <v>217072</v>
      </c>
      <c r="P11" s="93">
        <f>'2003'!P11+'2004'!P11+'2005'!P11+'2006'!P11+'2007'!P11+'2008'!P11+'2009'!P11+'2010'!P11+'2011'!P11+'2012'!P11</f>
        <v>2531</v>
      </c>
      <c r="Q11" s="433">
        <f>'2003'!Q11+'2004'!Q11+'2005'!Q11+'2006'!Q11+'2007'!Q11+'2008'!Q11+'2009'!Q11+'2010'!Q11+'2011'!Q11+'2012'!Q11</f>
        <v>4304</v>
      </c>
      <c r="R11" s="93">
        <f>'2003'!R11+'2004'!R11+'2005'!R11+'2006'!R11+'2007'!R11+'2008'!R11+'2009'!R11+'2010'!R11+'2011'!R11+'2012'!R11</f>
        <v>30711</v>
      </c>
      <c r="S11" s="433">
        <f>'2003'!S11+'2004'!S11+'2005'!S11+'2006'!S11+'2007'!S11+'2008'!S11+'2009'!S11+'2010'!S11+'2011'!S11+'2012'!S11</f>
        <v>24547</v>
      </c>
      <c r="T11" s="93">
        <f>'2003'!T11+'2004'!T11+'2005'!T11+'2006'!T11+'2007'!T11+'2008'!T11+'2009'!T11+'2010'!T11+'2011'!T11+'2012'!T11</f>
        <v>404</v>
      </c>
      <c r="U11" s="433">
        <f>'2003'!U11+'2004'!U11+'2005'!U11+'2006'!U11+'2007'!U11+'2008'!U11+'2009'!U11+'2010'!U11+'2011'!U11+'2012'!U11</f>
        <v>16159</v>
      </c>
      <c r="V11" s="93">
        <f>'2003'!V11+'2004'!V11+'2005'!V11+'2006'!V11+'2007'!V11+'2008'!V11+'2009'!V11+'2010'!V11+'2011'!V11+'2012'!V11</f>
        <v>9565</v>
      </c>
      <c r="W11" s="433">
        <f>'2003'!W11+'2004'!W11+'2005'!W11+'2006'!W11+'2007'!W11+'2008'!W11+'2009'!W11+'2010'!W11+'2011'!W11+'2012'!W11</f>
        <v>3734</v>
      </c>
      <c r="X11" s="93">
        <f>'2003'!X11+'2004'!X11+'2005'!X11+'2006'!X11+'2007'!X11+'2008'!X11+'2009'!X11+'2010'!X11+'2011'!X11+'2012'!X11</f>
        <v>36369</v>
      </c>
      <c r="Y11" s="433">
        <f>'2003'!Y11+'2004'!Y11+'2005'!Y11+'2006'!Y11+'2007'!Y11+'2008'!Y11+'2009'!Y11+'2010'!Y11+'2011'!Y11+'2012'!Y11</f>
        <v>15518</v>
      </c>
      <c r="Z11" s="433">
        <f>'2003'!Z11+'2004'!Z11+'2005'!Z11+'2006'!Z11+'2007'!Z11+'2008'!Z11+'2009'!Z11+'2010'!Z11+'2011'!Z11+'2012'!Z11</f>
        <v>187</v>
      </c>
      <c r="AA11" s="93">
        <f>'2003'!AA11+'2004'!AA11+'2005'!AA11+'2006'!AA11+'2007'!AA11+'2008'!AA11+'2009'!AA11+'2010'!AA11+'2011'!AA11+'2012'!AA11</f>
        <v>23376</v>
      </c>
      <c r="AB11" s="433">
        <f>'2003'!AB11+'2004'!AB11+'2005'!AB11+'2006'!AB11+'2007'!AB11+'2008'!AB11+'2009'!AB11+'2010'!AB11+'2011'!AB11+'2012'!AB11</f>
        <v>41803</v>
      </c>
      <c r="AC11" s="433">
        <f>'2003'!AC11+'2004'!AC11+'2005'!AC11+'2006'!AC11+'2007'!AC11+'2008'!AC11+'2009'!AC11+'2010'!AC11+'2011'!AC11+'2012'!AC11</f>
        <v>28931</v>
      </c>
      <c r="AD11" s="93">
        <f>'2003'!AD11+'2004'!AD11+'2005'!AD11+'2006'!AD11+'2007'!AD11+'2008'!AD11+'2009'!AD11+'2010'!AD11+'2011'!AD11+'2012'!AD11</f>
        <v>96730</v>
      </c>
      <c r="AE11" s="433">
        <f>'2003'!AE11+'2004'!AE11+'2005'!AE11+'2006'!AE11+'2007'!AE11+'2008'!AE11+'2009'!AE11+'2010'!AE11+'2011'!AE11+'2012'!AE11</f>
        <v>451</v>
      </c>
      <c r="AF11" s="433">
        <f>'2003'!AF11+'2004'!AF11+'2005'!AF11+'2006'!AF11+'2007'!AF11+'2008'!AF11+'2009'!AF11+'2010'!AF11+'2011'!AF11+'2012'!AF11</f>
        <v>4888</v>
      </c>
      <c r="AG11" s="93">
        <f>'2003'!AG11+'2004'!AG11+'2005'!AG11+'2006'!AG11+'2007'!AG11+'2008'!AG11+'2009'!AG11+'2010'!AG11+'2011'!AG11+'2012'!AG11</f>
        <v>27944</v>
      </c>
      <c r="AH11" s="433">
        <f>'2003'!AH11+'2004'!AH11+'2005'!AH11+'2006'!AH11+'2007'!AH11+'2008'!AH11+'2009'!AH11+'2010'!AH11+'2011'!AH11+'2012'!AH11</f>
        <v>2052</v>
      </c>
      <c r="AI11" s="433">
        <f>'2003'!AI11+'2004'!AI11+'2005'!AI11+'2006'!AI11+'2007'!AI11+'2008'!AI11+'2009'!AI11+'2010'!AI11+'2011'!AI11+'2012'!AI11</f>
        <v>7066</v>
      </c>
      <c r="AJ11" s="93">
        <f>'2003'!AJ11+'2004'!AJ11+'2005'!AJ11+'2006'!AJ11+'2007'!AJ11+'2008'!AJ11+'2009'!AJ11+'2010'!AJ11+'2011'!AJ11+'2012'!AJ11</f>
        <v>3970</v>
      </c>
      <c r="AK11" s="433">
        <f>'2003'!AK11+'2004'!AK11+'2005'!AK11+'2006'!AK11+'2007'!AK11+'2008'!AK11+'2009'!AK11+'2010'!AK11+'2011'!AK11+'2012'!AK11</f>
        <v>1247</v>
      </c>
      <c r="AL11" s="433">
        <f>'2003'!AL11+'2004'!AL11+'2005'!AL11+'2006'!AL11+'2007'!AL11+'2008'!AL11+'2009'!AL11+'2010'!AL11+'2011'!AL11+'2012'!AL11</f>
        <v>6041</v>
      </c>
      <c r="AM11" s="93">
        <f>'2003'!AM11+'2004'!AM11+'2005'!AM11+'2006'!AM11+'2007'!AM11+'2008'!AM11+'2009'!AM11+'2010'!AM11+'2011'!AM11+'2012'!AM11</f>
        <v>293713</v>
      </c>
      <c r="AN11" s="433">
        <f>'2003'!AN11+'2004'!AN11+'2005'!AN11+'2006'!AN11+'2007'!AN11+'2008'!AN11+'2009'!AN11+'2010'!AN11+'2011'!AN11+'2012'!AN11</f>
        <v>424</v>
      </c>
      <c r="AO11" s="433">
        <f>'2003'!AO11+'2004'!AO11+'2005'!AO11+'2006'!AO11+'2007'!AO11+'2008'!AO11+'2009'!AO11+'2010'!AO11+'2011'!AO11+'2012'!AO11</f>
        <v>4256</v>
      </c>
      <c r="AP11" s="93">
        <f>'2003'!AP11+'2004'!AP11+'2005'!AP11+'2006'!AP11+'2007'!AP11+'2008'!AP11+'2009'!AP11+'2010'!AP11+'2011'!AP11+'2012'!AP11</f>
        <v>380</v>
      </c>
      <c r="AQ11" s="433">
        <f>'2003'!AQ11+'2004'!AQ11+'2005'!AQ11+'2006'!AQ11+'2007'!AQ11+'2008'!AQ11+'2009'!AQ11+'2010'!AQ11+'2011'!AQ11+'2012'!AQ11</f>
        <v>7674</v>
      </c>
      <c r="AR11" s="433">
        <f>'2003'!AR11+'2004'!AR11+'2005'!AR11+'2006'!AR11+'2007'!AR11+'2008'!AR11+'2009'!AR11+'2010'!AR11+'2011'!AR11+'2012'!AR11</f>
        <v>1574</v>
      </c>
      <c r="AS11" s="93">
        <f>'2003'!AS11+'2004'!AS11+'2005'!AS11+'2006'!AS11+'2007'!AS11+'2008'!AS11+'2009'!AS11+'2010'!AS11+'2011'!AS11+'2012'!AS11</f>
        <v>12511</v>
      </c>
      <c r="AT11" s="433">
        <f>'2003'!AT11+'2004'!AT11+'2005'!AT11+'2006'!AT11+'2007'!AT11+'2008'!AT11+'2009'!AT11+'2010'!AT11+'2011'!AT11+'2012'!AT11</f>
        <v>720</v>
      </c>
      <c r="AU11" s="433">
        <f>'2003'!AU11+'2004'!AU11+'2005'!AU11+'2006'!AU11+'2007'!AU11+'2008'!AU11+'2009'!AU11+'2010'!AU11+'2011'!AU11+'2012'!AU11</f>
        <v>58278</v>
      </c>
      <c r="AV11" s="93">
        <f>'2003'!AV11+'2004'!AV11+'2005'!AV11+'2006'!AV11+'2007'!AV11+'2008'!AV11+'2009'!AV11+'2010'!AV11+'2011'!AV11+'2012'!AV11</f>
        <v>2492</v>
      </c>
      <c r="AW11" s="433">
        <f>'2003'!AW11+'2004'!AW11+'2005'!AW11+'2006'!AW11+'2007'!AW11+'2008'!AW11+'2009'!AW11+'2010'!AW11+'2011'!AW11+'2012'!AW11</f>
        <v>4212</v>
      </c>
      <c r="AX11" s="433">
        <f>'2003'!AX11+'2004'!AX11+'2005'!AX11+'2006'!AX11+'2007'!AX11+'2008'!AX11+'2009'!AX11+'2010'!AX11+'2011'!AX11+'2012'!AX11</f>
        <v>11482</v>
      </c>
      <c r="AY11" s="93">
        <f>'2003'!AY11+'2004'!AY11+'2005'!AY11+'2006'!AY11+'2007'!AY11+'2008'!AY11+'2009'!AY11+'2010'!AY11+'2011'!AY11+'2012'!AY11</f>
        <v>1411</v>
      </c>
      <c r="AZ11" s="433">
        <f>'2003'!AZ11+'2004'!AZ11+'2005'!AZ11+'2006'!AZ11+'2007'!AZ11+'2008'!AZ11+'2009'!AZ11+'2010'!AZ11+'2011'!AZ11+'2012'!AZ11</f>
        <v>151644</v>
      </c>
      <c r="BA11" s="433">
        <f>'2003'!BA11+'2004'!BA11+'2005'!BA11+'2006'!BA11+'2007'!BA11+'2008'!BA11+'2009'!BA11+'2010'!BA11+'2011'!BA11+'2012'!BA11</f>
        <v>9626</v>
      </c>
      <c r="BB11" s="93">
        <f>'2003'!BB11+'2004'!BB11+'2005'!BB11+'2006'!BB11+'2007'!BB11+'2008'!BB11+'2009'!BB11+'2010'!BB11+'2011'!BB11+'2012'!BB11</f>
        <v>68055</v>
      </c>
      <c r="BC11" s="433">
        <f>'2003'!BC11+'2004'!BC11+'2005'!BC11+'2006'!BC11+'2007'!BC11+'2008'!BC11+'2009'!BC11+'2010'!BC11+'2011'!BC11+'2012'!BC11</f>
        <v>12009</v>
      </c>
      <c r="BD11" s="433">
        <f>'2003'!BD11+'2004'!BD11+'2005'!BD11+'2006'!BD11+'2007'!BD11+'2008'!BD11+'2009'!BD11+'2010'!BD11+'2011'!BD11+'2012'!BD11</f>
        <v>5456</v>
      </c>
      <c r="BE11" s="93">
        <f>'2003'!BE11+'2004'!BE11+'2005'!BE11+'2006'!BE11+'2007'!BE11+'2008'!BE11+'2009'!BE11+'2010'!BE11+'2011'!BE11+'2012'!BE11</f>
        <v>22498</v>
      </c>
      <c r="BF11" s="433">
        <f>'2003'!BF11+'2004'!BF11+'2005'!BF11+'2006'!BF11+'2007'!BF11+'2008'!BF11+'2009'!BF11+'2010'!BF11+'2011'!BF11+'2012'!BF11</f>
        <v>5928</v>
      </c>
      <c r="BG11" s="433">
        <f>'2003'!BG11+'2004'!BG11+'2005'!BG11+'2006'!BG11+'2007'!BG11+'2008'!BG11+'2009'!BG11+'2010'!BG11+'2011'!BG11+'2012'!BG11</f>
        <v>3163</v>
      </c>
      <c r="BH11" s="93">
        <f>'2003'!BH11+'2004'!BH11+'2005'!BH11+'2006'!BH11+'2007'!BH11+'2008'!BH11+'2009'!BH11+'2010'!BH11+'2011'!BH11+'2012'!BH11</f>
        <v>1059</v>
      </c>
      <c r="BI11" s="433">
        <f>'2003'!BI11+'2004'!BI11+'2005'!BI11+'2006'!BI11+'2007'!BI11+'2008'!BI11+'2009'!BI11+'2010'!BI11+'2011'!BI11+'2012'!BI11</f>
        <v>6856</v>
      </c>
      <c r="BJ11" s="433">
        <f>'2003'!BJ11+'2004'!BJ11+'2005'!BJ11+'2006'!BJ11+'2007'!BJ11+'2008'!BJ11+'2009'!BJ11+'2010'!BJ11+'2011'!BJ11+'2012'!BJ11</f>
        <v>2511</v>
      </c>
      <c r="BK11" s="442">
        <f>'2003'!BK11+'2004'!BK11+'2005'!BK11+'2006'!BK11+'2007'!BK11+'2008'!BK11+'2009'!BK11+'2010'!BK11+'2011'!BK11+'2012'!BK11</f>
        <v>35722</v>
      </c>
    </row>
    <row r="12" spans="1:63" ht="13.35" customHeight="1">
      <c r="A12" s="51" t="s">
        <v>9</v>
      </c>
      <c r="B12" s="100">
        <f>SUM(C12:BK12)</f>
        <v>66914532.085000023</v>
      </c>
      <c r="C12" s="93">
        <f>'2003'!C12+'2004'!C12+'2005'!C12+'2006'!C12+'2007'!C12+'2008'!C12+'2009'!C12+'2010'!C12+'2011'!C12+'2012'!C12</f>
        <v>26284167.946000002</v>
      </c>
      <c r="D12" s="433">
        <f>'2003'!D12+'2004'!D12+'2005'!D12+'2006'!D12+'2007'!D12+'2008'!D12+'2009'!D12+'2010'!D12+'2011'!D12+'2012'!D12</f>
        <v>269825.90500000003</v>
      </c>
      <c r="E12" s="93">
        <f>'2003'!E12+'2004'!E12+'2005'!E12+'2006'!E12+'2007'!E12+'2008'!E12+'2009'!E12+'2010'!E12+'2011'!E12+'2012'!E12</f>
        <v>755163.96700000006</v>
      </c>
      <c r="F12" s="433">
        <f>'2003'!F12+'2004'!F12+'2005'!F12+'2006'!F12+'2007'!F12+'2008'!F12+'2009'!F12+'2010'!F12+'2011'!F12+'2012'!F12</f>
        <v>453238.80700000003</v>
      </c>
      <c r="G12" s="93">
        <f>'2003'!G12+'2004'!G12+'2005'!G12+'2006'!G12+'2007'!G12+'2008'!G12+'2009'!G12+'2010'!G12+'2011'!G12+'2012'!G12</f>
        <v>236577.54800000001</v>
      </c>
      <c r="H12" s="433">
        <f>'2003'!H12+'2004'!H12+'2005'!H12+'2006'!H12+'2007'!H12+'2008'!H12+'2009'!H12+'2010'!H12+'2011'!H12+'2012'!H12</f>
        <v>166619</v>
      </c>
      <c r="I12" s="93">
        <f>'2003'!I12+'2004'!I12+'2005'!I12+'2006'!I12+'2007'!I12+'2008'!I12+'2009'!I12+'2010'!I12+'2011'!I12+'2012'!I12</f>
        <v>664912.37699999998</v>
      </c>
      <c r="J12" s="433">
        <f>'2003'!J12+'2004'!J12+'2005'!J12+'2006'!J12+'2007'!J12+'2008'!J12+'2009'!J12+'2010'!J12+'2011'!J12+'2012'!J12</f>
        <v>2568528.4890000001</v>
      </c>
      <c r="K12" s="435">
        <f>'2003'!K12+'2004'!K12+'2005'!K12+'2006'!K12+'2007'!K12+'2008'!K12+'2009'!K12+'2010'!K12+'2011'!K12+'2012'!K12</f>
        <v>292302.75</v>
      </c>
      <c r="L12" s="433">
        <f>'2003'!L12+'2004'!L12+'2005'!L12+'2006'!L12+'2007'!L12+'2008'!L12+'2009'!L12+'2010'!L12+'2011'!L12+'2012'!L12</f>
        <v>330787.41799999995</v>
      </c>
      <c r="M12" s="433">
        <f>'2003'!M12+'2004'!M12+'2005'!M12+'2006'!M12+'2007'!M12+'2008'!M12+'2009'!M12+'2010'!M12+'2011'!M12+'2012'!M12</f>
        <v>155560.769</v>
      </c>
      <c r="N12" s="433">
        <f>'2003'!N12+'2004'!N12+'2005'!N12+'2006'!N12+'2007'!N12+'2008'!N12+'2009'!N12+'2010'!N12+'2011'!N12+'2012'!N12</f>
        <v>165310.97500000001</v>
      </c>
      <c r="O12" s="433">
        <f>'2003'!O12+'2004'!O12+'2005'!O12+'2006'!O12+'2007'!O12+'2008'!O12+'2009'!O12+'2010'!O12+'2011'!O12+'2012'!O12</f>
        <v>2901485.8429999999</v>
      </c>
      <c r="P12" s="93">
        <f>'2003'!P12+'2004'!P12+'2005'!P12+'2006'!P12+'2007'!P12+'2008'!P12+'2009'!P12+'2010'!P12+'2011'!P12+'2012'!P12</f>
        <v>206563</v>
      </c>
      <c r="Q12" s="433">
        <f>'2003'!Q12+'2004'!Q12+'2005'!Q12+'2006'!Q12+'2007'!Q12+'2008'!Q12+'2009'!Q12+'2010'!Q12+'2011'!Q12+'2012'!Q12</f>
        <v>248811.68</v>
      </c>
      <c r="R12" s="93">
        <f>'2003'!R12+'2004'!R12+'2005'!R12+'2006'!R12+'2007'!R12+'2008'!R12+'2009'!R12+'2010'!R12+'2011'!R12+'2012'!R12</f>
        <v>1850567.2250000001</v>
      </c>
      <c r="S12" s="433">
        <f>'2003'!S12+'2004'!S12+'2005'!S12+'2006'!S12+'2007'!S12+'2008'!S12+'2009'!S12+'2010'!S12+'2011'!S12+'2012'!S12</f>
        <v>877413.97500000009</v>
      </c>
      <c r="T12" s="93">
        <f>'2003'!T12+'2004'!T12+'2005'!T12+'2006'!T12+'2007'!T12+'2008'!T12+'2009'!T12+'2010'!T12+'2011'!T12+'2012'!T12</f>
        <v>221967</v>
      </c>
      <c r="U12" s="433">
        <f>'2003'!U12+'2004'!U12+'2005'!U12+'2006'!U12+'2007'!U12+'2008'!U12+'2009'!U12+'2010'!U12+'2011'!U12+'2012'!U12</f>
        <v>329278</v>
      </c>
      <c r="V12" s="93">
        <f>'2003'!V12+'2004'!V12+'2005'!V12+'2006'!V12+'2007'!V12+'2008'!V12+'2009'!V12+'2010'!V12+'2011'!V12+'2012'!V12</f>
        <v>293477</v>
      </c>
      <c r="W12" s="433">
        <f>'2003'!W12+'2004'!W12+'2005'!W12+'2006'!W12+'2007'!W12+'2008'!W12+'2009'!W12+'2010'!W12+'2011'!W12+'2012'!W12</f>
        <v>464816.14799999999</v>
      </c>
      <c r="X12" s="93">
        <f>'2003'!X12+'2004'!X12+'2005'!X12+'2006'!X12+'2007'!X12+'2008'!X12+'2009'!X12+'2010'!X12+'2011'!X12+'2012'!X12</f>
        <v>2515023</v>
      </c>
      <c r="Y12" s="433">
        <f>'2003'!Y12+'2004'!Y12+'2005'!Y12+'2006'!Y12+'2007'!Y12+'2008'!Y12+'2009'!Y12+'2010'!Y12+'2011'!Y12+'2012'!Y12</f>
        <v>185147</v>
      </c>
      <c r="Z12" s="433">
        <f>'2003'!Z12+'2004'!Z12+'2005'!Z12+'2006'!Z12+'2007'!Z12+'2008'!Z12+'2009'!Z12+'2010'!Z12+'2011'!Z12+'2012'!Z12</f>
        <v>486070</v>
      </c>
      <c r="AA12" s="93">
        <f>'2003'!AA12+'2004'!AA12+'2005'!AA12+'2006'!AA12+'2007'!AA12+'2008'!AA12+'2009'!AA12+'2010'!AA12+'2011'!AA12+'2012'!AA12</f>
        <v>284509</v>
      </c>
      <c r="AB12" s="433">
        <f>'2003'!AB12+'2004'!AB12+'2005'!AB12+'2006'!AB12+'2007'!AB12+'2008'!AB12+'2009'!AB12+'2010'!AB12+'2011'!AB12+'2012'!AB12</f>
        <v>354283</v>
      </c>
      <c r="AC12" s="433">
        <f>'2003'!AC12+'2004'!AC12+'2005'!AC12+'2006'!AC12+'2007'!AC12+'2008'!AC12+'2009'!AC12+'2010'!AC12+'2011'!AC12+'2012'!AC12</f>
        <v>1236829</v>
      </c>
      <c r="AD12" s="93">
        <f>'2003'!AD12+'2004'!AD12+'2005'!AD12+'2006'!AD12+'2007'!AD12+'2008'!AD12+'2009'!AD12+'2010'!AD12+'2011'!AD12+'2012'!AD12</f>
        <v>1595955.3260000001</v>
      </c>
      <c r="AE12" s="433">
        <f>'2003'!AE12+'2004'!AE12+'2005'!AE12+'2006'!AE12+'2007'!AE12+'2008'!AE12+'2009'!AE12+'2010'!AE12+'2011'!AE12+'2012'!AE12</f>
        <v>63491.917999999998</v>
      </c>
      <c r="AF12" s="433">
        <f>'2003'!AF12+'2004'!AF12+'2005'!AF12+'2006'!AF12+'2007'!AF12+'2008'!AF12+'2009'!AF12+'2010'!AF12+'2011'!AF12+'2012'!AF12</f>
        <v>169528</v>
      </c>
      <c r="AG12" s="93">
        <f>'2003'!AG12+'2004'!AG12+'2005'!AG12+'2006'!AG12+'2007'!AG12+'2008'!AG12+'2009'!AG12+'2010'!AG12+'2011'!AG12+'2012'!AG12</f>
        <v>535417</v>
      </c>
      <c r="AH12" s="433">
        <f>'2003'!AH12+'2004'!AH12+'2005'!AH12+'2006'!AH12+'2007'!AH12+'2008'!AH12+'2009'!AH12+'2010'!AH12+'2011'!AH12+'2012'!AH12</f>
        <v>191039.364</v>
      </c>
      <c r="AI12" s="433">
        <f>'2003'!AI12+'2004'!AI12+'2005'!AI12+'2006'!AI12+'2007'!AI12+'2008'!AI12+'2009'!AI12+'2010'!AI12+'2011'!AI12+'2012'!AI12</f>
        <v>249573.17800000001</v>
      </c>
      <c r="AJ12" s="93">
        <f>'2003'!AJ12+'2004'!AJ12+'2005'!AJ12+'2006'!AJ12+'2007'!AJ12+'2008'!AJ12+'2009'!AJ12+'2010'!AJ12+'2011'!AJ12+'2012'!AJ12</f>
        <v>502228.53</v>
      </c>
      <c r="AK12" s="433">
        <f>'2003'!AK12+'2004'!AK12+'2005'!AK12+'2006'!AK12+'2007'!AK12+'2008'!AK12+'2009'!AK12+'2010'!AK12+'2011'!AK12+'2012'!AK12</f>
        <v>403198</v>
      </c>
      <c r="AL12" s="433">
        <f>'2003'!AL12+'2004'!AL12+'2005'!AL12+'2006'!AL12+'2007'!AL12+'2008'!AL12+'2009'!AL12+'2010'!AL12+'2011'!AL12+'2012'!AL12</f>
        <v>422627.03</v>
      </c>
      <c r="AM12" s="93">
        <f>'2003'!AM12+'2004'!AM12+'2005'!AM12+'2006'!AM12+'2007'!AM12+'2008'!AM12+'2009'!AM12+'2010'!AM12+'2011'!AM12+'2012'!AM12</f>
        <v>3075332</v>
      </c>
      <c r="AN12" s="433">
        <f>'2003'!AN12+'2004'!AN12+'2005'!AN12+'2006'!AN12+'2007'!AN12+'2008'!AN12+'2009'!AN12+'2010'!AN12+'2011'!AN12+'2012'!AN12</f>
        <v>439954</v>
      </c>
      <c r="AO12" s="433">
        <f>'2003'!AO12+'2004'!AO12+'2005'!AO12+'2006'!AO12+'2007'!AO12+'2008'!AO12+'2009'!AO12+'2010'!AO12+'2011'!AO12+'2012'!AO12</f>
        <v>237783.715</v>
      </c>
      <c r="AP12" s="93">
        <f>'2003'!AP12+'2004'!AP12+'2005'!AP12+'2006'!AP12+'2007'!AP12+'2008'!AP12+'2009'!AP12+'2010'!AP12+'2011'!AP12+'2012'!AP12</f>
        <v>99419.438999999998</v>
      </c>
      <c r="AQ12" s="433">
        <f>'2003'!AQ12+'2004'!AQ12+'2005'!AQ12+'2006'!AQ12+'2007'!AQ12+'2008'!AQ12+'2009'!AQ12+'2010'!AQ12+'2011'!AQ12+'2012'!AQ12</f>
        <v>208743.90000000002</v>
      </c>
      <c r="AR12" s="433">
        <f>'2003'!AR12+'2004'!AR12+'2005'!AR12+'2006'!AR12+'2007'!AR12+'2008'!AR12+'2009'!AR12+'2010'!AR12+'2011'!AR12+'2012'!AR12</f>
        <v>177038.826</v>
      </c>
      <c r="AS12" s="93">
        <f>'2003'!AS12+'2004'!AS12+'2005'!AS12+'2006'!AS12+'2007'!AS12+'2008'!AS12+'2009'!AS12+'2010'!AS12+'2011'!AS12+'2012'!AS12</f>
        <v>1967629.2590000001</v>
      </c>
      <c r="AT12" s="433">
        <f>'2003'!AT12+'2004'!AT12+'2005'!AT12+'2006'!AT12+'2007'!AT12+'2008'!AT12+'2009'!AT12+'2010'!AT12+'2011'!AT12+'2012'!AT12</f>
        <v>312626.93299999996</v>
      </c>
      <c r="AU12" s="433">
        <f>'2003'!AU12+'2004'!AU12+'2005'!AU12+'2006'!AU12+'2007'!AU12+'2008'!AU12+'2009'!AU12+'2010'!AU12+'2011'!AU12+'2012'!AU12</f>
        <v>1687971.6</v>
      </c>
      <c r="AV12" s="93">
        <f>'2003'!AV12+'2004'!AV12+'2005'!AV12+'2006'!AV12+'2007'!AV12+'2008'!AV12+'2009'!AV12+'2010'!AV12+'2011'!AV12+'2012'!AV12</f>
        <v>171979</v>
      </c>
      <c r="AW12" s="433">
        <f>'2003'!AW12+'2004'!AW12+'2005'!AW12+'2006'!AW12+'2007'!AW12+'2008'!AW12+'2009'!AW12+'2010'!AW12+'2011'!AW12+'2012'!AW12</f>
        <v>417061.88</v>
      </c>
      <c r="AX12" s="433">
        <f>'2003'!AX12+'2004'!AX12+'2005'!AX12+'2006'!AX12+'2007'!AX12+'2008'!AX12+'2009'!AX12+'2010'!AX12+'2011'!AX12+'2012'!AX12</f>
        <v>133394.29999999999</v>
      </c>
      <c r="AY12" s="93">
        <f>'2003'!AY12+'2004'!AY12+'2005'!AY12+'2006'!AY12+'2007'!AY12+'2008'!AY12+'2009'!AY12+'2010'!AY12+'2011'!AY12+'2012'!AY12</f>
        <v>343841</v>
      </c>
      <c r="AZ12" s="433">
        <f>'2003'!AZ12+'2004'!AZ12+'2005'!AZ12+'2006'!AZ12+'2007'!AZ12+'2008'!AZ12+'2009'!AZ12+'2010'!AZ12+'2011'!AZ12+'2012'!AZ12</f>
        <v>3082089.9019999998</v>
      </c>
      <c r="BA12" s="433">
        <f>'2003'!BA12+'2004'!BA12+'2005'!BA12+'2006'!BA12+'2007'!BA12+'2008'!BA12+'2009'!BA12+'2010'!BA12+'2011'!BA12+'2012'!BA12</f>
        <v>483431</v>
      </c>
      <c r="BB12" s="93">
        <f>'2003'!BB12+'2004'!BB12+'2005'!BB12+'2006'!BB12+'2007'!BB12+'2008'!BB12+'2009'!BB12+'2010'!BB12+'2011'!BB12+'2012'!BB12</f>
        <v>530507.63699999999</v>
      </c>
      <c r="BC12" s="433">
        <f>'2003'!BC12+'2004'!BC12+'2005'!BC12+'2006'!BC12+'2007'!BC12+'2008'!BC12+'2009'!BC12+'2010'!BC12+'2011'!BC12+'2012'!BC12</f>
        <v>232870</v>
      </c>
      <c r="BD12" s="433">
        <f>'2003'!BD12+'2004'!BD12+'2005'!BD12+'2006'!BD12+'2007'!BD12+'2008'!BD12+'2009'!BD12+'2010'!BD12+'2011'!BD12+'2012'!BD12</f>
        <v>177049</v>
      </c>
      <c r="BE12" s="93">
        <f>'2003'!BE12+'2004'!BE12+'2005'!BE12+'2006'!BE12+'2007'!BE12+'2008'!BE12+'2009'!BE12+'2010'!BE12+'2011'!BE12+'2012'!BE12</f>
        <v>837523.73499999999</v>
      </c>
      <c r="BF12" s="433">
        <f>'2003'!BF12+'2004'!BF12+'2005'!BF12+'2006'!BF12+'2007'!BF12+'2008'!BF12+'2009'!BF12+'2010'!BF12+'2011'!BF12+'2012'!BF12</f>
        <v>182623</v>
      </c>
      <c r="BG12" s="433">
        <f>'2003'!BG12+'2004'!BG12+'2005'!BG12+'2006'!BG12+'2007'!BG12+'2008'!BG12+'2009'!BG12+'2010'!BG12+'2011'!BG12+'2012'!BG12</f>
        <v>155781.171</v>
      </c>
      <c r="BH12" s="93">
        <f>'2003'!BH12+'2004'!BH12+'2005'!BH12+'2006'!BH12+'2007'!BH12+'2008'!BH12+'2009'!BH12+'2010'!BH12+'2011'!BH12+'2012'!BH12</f>
        <v>428102.82299999997</v>
      </c>
      <c r="BI12" s="433">
        <f>'2003'!BI12+'2004'!BI12+'2005'!BI12+'2006'!BI12+'2007'!BI12+'2008'!BI12+'2009'!BI12+'2010'!BI12+'2011'!BI12+'2012'!BI12</f>
        <v>324271.71499999997</v>
      </c>
      <c r="BJ12" s="433">
        <f>'2003'!BJ12+'2004'!BJ12+'2005'!BJ12+'2006'!BJ12+'2007'!BJ12+'2008'!BJ12+'2009'!BJ12+'2010'!BJ12+'2011'!BJ12+'2012'!BJ12</f>
        <v>474832.99699999997</v>
      </c>
      <c r="BK12" s="442">
        <f>'2003'!BK12+'2004'!BK12+'2005'!BK12+'2006'!BK12+'2007'!BK12+'2008'!BK12+'2009'!BK12+'2010'!BK12+'2011'!BK12+'2012'!BK12</f>
        <v>1800378.0850000002</v>
      </c>
    </row>
    <row r="13" spans="1:63" ht="13.35" customHeight="1">
      <c r="A13" s="51" t="s">
        <v>10</v>
      </c>
      <c r="B13" s="100">
        <f t="shared" si="1"/>
        <v>896008</v>
      </c>
      <c r="C13" s="93">
        <f>'2003'!C13+'2004'!C13+'2005'!C13+'2006'!C13+'2007'!C13+'2008'!C13+'2009'!C13+'2010'!C13+'2011'!C13+'2012'!C13</f>
        <v>867596</v>
      </c>
      <c r="D13" s="433">
        <f>'2003'!D13+'2004'!D13+'2005'!D13+'2006'!D13+'2007'!D13+'2008'!D13+'2009'!D13+'2010'!D13+'2011'!D13+'2012'!D13</f>
        <v>0</v>
      </c>
      <c r="E13" s="93">
        <f>'2003'!E13+'2004'!E13+'2005'!E13+'2006'!E13+'2007'!E13+'2008'!E13+'2009'!E13+'2010'!E13+'2011'!E13+'2012'!E13</f>
        <v>0</v>
      </c>
      <c r="F13" s="433">
        <f>'2003'!F13+'2004'!F13+'2005'!F13+'2006'!F13+'2007'!F13+'2008'!F13+'2009'!F13+'2010'!F13+'2011'!F13+'2012'!F13</f>
        <v>0</v>
      </c>
      <c r="G13" s="93">
        <f>'2003'!G13+'2004'!G13+'2005'!G13+'2006'!G13+'2007'!G13+'2008'!G13+'2009'!G13+'2010'!G13+'2011'!G13+'2012'!G13</f>
        <v>0</v>
      </c>
      <c r="H13" s="433">
        <f>'2003'!H13+'2004'!H13+'2005'!H13+'2006'!H13+'2007'!H13+'2008'!H13+'2009'!H13+'2010'!H13+'2011'!H13+'2012'!H13</f>
        <v>0</v>
      </c>
      <c r="I13" s="93">
        <f>'2003'!I13+'2004'!I13+'2005'!I13+'2006'!I13+'2007'!I13+'2008'!I13+'2009'!I13+'2010'!I13+'2011'!I13+'2012'!I13</f>
        <v>0</v>
      </c>
      <c r="J13" s="433">
        <f>'2003'!J13+'2004'!J13+'2005'!J13+'2006'!J13+'2007'!J13+'2008'!J13+'2009'!J13+'2010'!J13+'2011'!J13+'2012'!J13</f>
        <v>3450</v>
      </c>
      <c r="K13" s="435">
        <f>'2003'!K13+'2004'!K13+'2005'!K13+'2006'!K13+'2007'!K13+'2008'!K13+'2009'!K13+'2010'!K13+'2011'!K13+'2012'!K13</f>
        <v>0</v>
      </c>
      <c r="L13" s="433">
        <f>'2003'!L13+'2004'!L13+'2005'!L13+'2006'!L13+'2007'!L13+'2008'!L13+'2009'!L13+'2010'!L13+'2011'!L13+'2012'!L13</f>
        <v>0</v>
      </c>
      <c r="M13" s="433">
        <f>'2003'!M13+'2004'!M13+'2005'!M13+'2006'!M13+'2007'!M13+'2008'!M13+'2009'!M13+'2010'!M13+'2011'!M13+'2012'!M13</f>
        <v>0</v>
      </c>
      <c r="N13" s="433">
        <f>'2003'!N13+'2004'!N13+'2005'!N13+'2006'!N13+'2007'!N13+'2008'!N13+'2009'!N13+'2010'!N13+'2011'!N13+'2012'!N13</f>
        <v>0</v>
      </c>
      <c r="O13" s="433">
        <f>'2003'!O13+'2004'!O13+'2005'!O13+'2006'!O13+'2007'!O13+'2008'!O13+'2009'!O13+'2010'!O13+'2011'!O13+'2012'!O13</f>
        <v>0</v>
      </c>
      <c r="P13" s="93">
        <f>'2003'!P13+'2004'!P13+'2005'!P13+'2006'!P13+'2007'!P13+'2008'!P13+'2009'!P13+'2010'!P13+'2011'!P13+'2012'!P13</f>
        <v>0</v>
      </c>
      <c r="Q13" s="433">
        <f>'2003'!Q13+'2004'!Q13+'2005'!Q13+'2006'!Q13+'2007'!Q13+'2008'!Q13+'2009'!Q13+'2010'!Q13+'2011'!Q13+'2012'!Q13</f>
        <v>0</v>
      </c>
      <c r="R13" s="93">
        <f>'2003'!R13+'2004'!R13+'2005'!R13+'2006'!R13+'2007'!R13+'2008'!R13+'2009'!R13+'2010'!R13+'2011'!R13+'2012'!R13</f>
        <v>0</v>
      </c>
      <c r="S13" s="433">
        <f>'2003'!S13+'2004'!S13+'2005'!S13+'2006'!S13+'2007'!S13+'2008'!S13+'2009'!S13+'2010'!S13+'2011'!S13+'2012'!S13</f>
        <v>170</v>
      </c>
      <c r="T13" s="93">
        <f>'2003'!T13+'2004'!T13+'2005'!T13+'2006'!T13+'2007'!T13+'2008'!T13+'2009'!T13+'2010'!T13+'2011'!T13+'2012'!T13</f>
        <v>0</v>
      </c>
      <c r="U13" s="433">
        <f>'2003'!U13+'2004'!U13+'2005'!U13+'2006'!U13+'2007'!U13+'2008'!U13+'2009'!U13+'2010'!U13+'2011'!U13+'2012'!U13</f>
        <v>521</v>
      </c>
      <c r="V13" s="93">
        <f>'2003'!V13+'2004'!V13+'2005'!V13+'2006'!V13+'2007'!V13+'2008'!V13+'2009'!V13+'2010'!V13+'2011'!V13+'2012'!V13</f>
        <v>0</v>
      </c>
      <c r="W13" s="433">
        <f>'2003'!W13+'2004'!W13+'2005'!W13+'2006'!W13+'2007'!W13+'2008'!W13+'2009'!W13+'2010'!W13+'2011'!W13+'2012'!W13</f>
        <v>0</v>
      </c>
      <c r="X13" s="93">
        <f>'2003'!X13+'2004'!X13+'2005'!X13+'2006'!X13+'2007'!X13+'2008'!X13+'2009'!X13+'2010'!X13+'2011'!X13+'2012'!X13</f>
        <v>0</v>
      </c>
      <c r="Y13" s="433">
        <f>'2003'!Y13+'2004'!Y13+'2005'!Y13+'2006'!Y13+'2007'!Y13+'2008'!Y13+'2009'!Y13+'2010'!Y13+'2011'!Y13+'2012'!Y13</f>
        <v>0</v>
      </c>
      <c r="Z13" s="433">
        <f>'2003'!Z13+'2004'!Z13+'2005'!Z13+'2006'!Z13+'2007'!Z13+'2008'!Z13+'2009'!Z13+'2010'!Z13+'2011'!Z13+'2012'!Z13</f>
        <v>0</v>
      </c>
      <c r="AA13" s="93">
        <f>'2003'!AA13+'2004'!AA13+'2005'!AA13+'2006'!AA13+'2007'!AA13+'2008'!AA13+'2009'!AA13+'2010'!AA13+'2011'!AA13+'2012'!AA13</f>
        <v>0</v>
      </c>
      <c r="AB13" s="433">
        <f>'2003'!AB13+'2004'!AB13+'2005'!AB13+'2006'!AB13+'2007'!AB13+'2008'!AB13+'2009'!AB13+'2010'!AB13+'2011'!AB13+'2012'!AB13</f>
        <v>6279</v>
      </c>
      <c r="AC13" s="433">
        <f>'2003'!AC13+'2004'!AC13+'2005'!AC13+'2006'!AC13+'2007'!AC13+'2008'!AC13+'2009'!AC13+'2010'!AC13+'2011'!AC13+'2012'!AC13</f>
        <v>0</v>
      </c>
      <c r="AD13" s="93">
        <f>'2003'!AD13+'2004'!AD13+'2005'!AD13+'2006'!AD13+'2007'!AD13+'2008'!AD13+'2009'!AD13+'2010'!AD13+'2011'!AD13+'2012'!AD13</f>
        <v>0</v>
      </c>
      <c r="AE13" s="433">
        <f>'2003'!AE13+'2004'!AE13+'2005'!AE13+'2006'!AE13+'2007'!AE13+'2008'!AE13+'2009'!AE13+'2010'!AE13+'2011'!AE13+'2012'!AE13</f>
        <v>0</v>
      </c>
      <c r="AF13" s="433">
        <f>'2003'!AF13+'2004'!AF13+'2005'!AF13+'2006'!AF13+'2007'!AF13+'2008'!AF13+'2009'!AF13+'2010'!AF13+'2011'!AF13+'2012'!AF13</f>
        <v>0</v>
      </c>
      <c r="AG13" s="93">
        <f>'2003'!AG13+'2004'!AG13+'2005'!AG13+'2006'!AG13+'2007'!AG13+'2008'!AG13+'2009'!AG13+'2010'!AG13+'2011'!AG13+'2012'!AG13</f>
        <v>0</v>
      </c>
      <c r="AH13" s="433">
        <f>'2003'!AH13+'2004'!AH13+'2005'!AH13+'2006'!AH13+'2007'!AH13+'2008'!AH13+'2009'!AH13+'2010'!AH13+'2011'!AH13+'2012'!AH13</f>
        <v>0</v>
      </c>
      <c r="AI13" s="433">
        <f>'2003'!AI13+'2004'!AI13+'2005'!AI13+'2006'!AI13+'2007'!AI13+'2008'!AI13+'2009'!AI13+'2010'!AI13+'2011'!AI13+'2012'!AI13</f>
        <v>0</v>
      </c>
      <c r="AJ13" s="93">
        <f>'2003'!AJ13+'2004'!AJ13+'2005'!AJ13+'2006'!AJ13+'2007'!AJ13+'2008'!AJ13+'2009'!AJ13+'2010'!AJ13+'2011'!AJ13+'2012'!AJ13</f>
        <v>0</v>
      </c>
      <c r="AK13" s="433">
        <f>'2003'!AK13+'2004'!AK13+'2005'!AK13+'2006'!AK13+'2007'!AK13+'2008'!AK13+'2009'!AK13+'2010'!AK13+'2011'!AK13+'2012'!AK13</f>
        <v>0</v>
      </c>
      <c r="AL13" s="433">
        <f>'2003'!AL13+'2004'!AL13+'2005'!AL13+'2006'!AL13+'2007'!AL13+'2008'!AL13+'2009'!AL13+'2010'!AL13+'2011'!AL13+'2012'!AL13</f>
        <v>0</v>
      </c>
      <c r="AM13" s="93">
        <f>'2003'!AM13+'2004'!AM13+'2005'!AM13+'2006'!AM13+'2007'!AM13+'2008'!AM13+'2009'!AM13+'2010'!AM13+'2011'!AM13+'2012'!AM13</f>
        <v>2492</v>
      </c>
      <c r="AN13" s="433">
        <f>'2003'!AN13+'2004'!AN13+'2005'!AN13+'2006'!AN13+'2007'!AN13+'2008'!AN13+'2009'!AN13+'2010'!AN13+'2011'!AN13+'2012'!AN13</f>
        <v>0</v>
      </c>
      <c r="AO13" s="433">
        <f>'2003'!AO13+'2004'!AO13+'2005'!AO13+'2006'!AO13+'2007'!AO13+'2008'!AO13+'2009'!AO13+'2010'!AO13+'2011'!AO13+'2012'!AO13</f>
        <v>0</v>
      </c>
      <c r="AP13" s="93">
        <f>'2003'!AP13+'2004'!AP13+'2005'!AP13+'2006'!AP13+'2007'!AP13+'2008'!AP13+'2009'!AP13+'2010'!AP13+'2011'!AP13+'2012'!AP13</f>
        <v>0</v>
      </c>
      <c r="AQ13" s="433">
        <f>'2003'!AQ13+'2004'!AQ13+'2005'!AQ13+'2006'!AQ13+'2007'!AQ13+'2008'!AQ13+'2009'!AQ13+'2010'!AQ13+'2011'!AQ13+'2012'!AQ13</f>
        <v>0</v>
      </c>
      <c r="AR13" s="433">
        <f>'2003'!AR13+'2004'!AR13+'2005'!AR13+'2006'!AR13+'2007'!AR13+'2008'!AR13+'2009'!AR13+'2010'!AR13+'2011'!AR13+'2012'!AR13</f>
        <v>0</v>
      </c>
      <c r="AS13" s="93">
        <f>'2003'!AS13+'2004'!AS13+'2005'!AS13+'2006'!AS13+'2007'!AS13+'2008'!AS13+'2009'!AS13+'2010'!AS13+'2011'!AS13+'2012'!AS13</f>
        <v>0</v>
      </c>
      <c r="AT13" s="433">
        <f>'2003'!AT13+'2004'!AT13+'2005'!AT13+'2006'!AT13+'2007'!AT13+'2008'!AT13+'2009'!AT13+'2010'!AT13+'2011'!AT13+'2012'!AT13</f>
        <v>0</v>
      </c>
      <c r="AU13" s="433">
        <f>'2003'!AU13+'2004'!AU13+'2005'!AU13+'2006'!AU13+'2007'!AU13+'2008'!AU13+'2009'!AU13+'2010'!AU13+'2011'!AU13+'2012'!AU13</f>
        <v>15500</v>
      </c>
      <c r="AV13" s="93">
        <f>'2003'!AV13+'2004'!AV13+'2005'!AV13+'2006'!AV13+'2007'!AV13+'2008'!AV13+'2009'!AV13+'2010'!AV13+'2011'!AV13+'2012'!AV13</f>
        <v>0</v>
      </c>
      <c r="AW13" s="433">
        <f>'2003'!AW13+'2004'!AW13+'2005'!AW13+'2006'!AW13+'2007'!AW13+'2008'!AW13+'2009'!AW13+'2010'!AW13+'2011'!AW13+'2012'!AW13</f>
        <v>0</v>
      </c>
      <c r="AX13" s="433">
        <f>'2003'!AX13+'2004'!AX13+'2005'!AX13+'2006'!AX13+'2007'!AX13+'2008'!AX13+'2009'!AX13+'2010'!AX13+'2011'!AX13+'2012'!AX13</f>
        <v>0</v>
      </c>
      <c r="AY13" s="93">
        <f>'2003'!AY13+'2004'!AY13+'2005'!AY13+'2006'!AY13+'2007'!AY13+'2008'!AY13+'2009'!AY13+'2010'!AY13+'2011'!AY13+'2012'!AY13</f>
        <v>0</v>
      </c>
      <c r="AZ13" s="433">
        <f>'2003'!AZ13+'2004'!AZ13+'2005'!AZ13+'2006'!AZ13+'2007'!AZ13+'2008'!AZ13+'2009'!AZ13+'2010'!AZ13+'2011'!AZ13+'2012'!AZ13</f>
        <v>0</v>
      </c>
      <c r="BA13" s="433">
        <f>'2003'!BA13+'2004'!BA13+'2005'!BA13+'2006'!BA13+'2007'!BA13+'2008'!BA13+'2009'!BA13+'2010'!BA13+'2011'!BA13+'2012'!BA13</f>
        <v>0</v>
      </c>
      <c r="BB13" s="93">
        <f>'2003'!BB13+'2004'!BB13+'2005'!BB13+'2006'!BB13+'2007'!BB13+'2008'!BB13+'2009'!BB13+'2010'!BB13+'2011'!BB13+'2012'!BB13</f>
        <v>0</v>
      </c>
      <c r="BC13" s="433">
        <f>'2003'!BC13+'2004'!BC13+'2005'!BC13+'2006'!BC13+'2007'!BC13+'2008'!BC13+'2009'!BC13+'2010'!BC13+'2011'!BC13+'2012'!BC13</f>
        <v>0</v>
      </c>
      <c r="BD13" s="433">
        <f>'2003'!BD13+'2004'!BD13+'2005'!BD13+'2006'!BD13+'2007'!BD13+'2008'!BD13+'2009'!BD13+'2010'!BD13+'2011'!BD13+'2012'!BD13</f>
        <v>0</v>
      </c>
      <c r="BE13" s="93">
        <f>'2003'!BE13+'2004'!BE13+'2005'!BE13+'2006'!BE13+'2007'!BE13+'2008'!BE13+'2009'!BE13+'2010'!BE13+'2011'!BE13+'2012'!BE13</f>
        <v>0</v>
      </c>
      <c r="BF13" s="433">
        <f>'2003'!BF13+'2004'!BF13+'2005'!BF13+'2006'!BF13+'2007'!BF13+'2008'!BF13+'2009'!BF13+'2010'!BF13+'2011'!BF13+'2012'!BF13</f>
        <v>0</v>
      </c>
      <c r="BG13" s="433">
        <f>'2003'!BG13+'2004'!BG13+'2005'!BG13+'2006'!BG13+'2007'!BG13+'2008'!BG13+'2009'!BG13+'2010'!BG13+'2011'!BG13+'2012'!BG13</f>
        <v>0</v>
      </c>
      <c r="BH13" s="93">
        <f>'2003'!BH13+'2004'!BH13+'2005'!BH13+'2006'!BH13+'2007'!BH13+'2008'!BH13+'2009'!BH13+'2010'!BH13+'2011'!BH13+'2012'!BH13</f>
        <v>0</v>
      </c>
      <c r="BI13" s="433">
        <f>'2003'!BI13+'2004'!BI13+'2005'!BI13+'2006'!BI13+'2007'!BI13+'2008'!BI13+'2009'!BI13+'2010'!BI13+'2011'!BI13+'2012'!BI13</f>
        <v>0</v>
      </c>
      <c r="BJ13" s="433">
        <f>'2003'!BJ13+'2004'!BJ13+'2005'!BJ13+'2006'!BJ13+'2007'!BJ13+'2008'!BJ13+'2009'!BJ13+'2010'!BJ13+'2011'!BJ13+'2012'!BJ13</f>
        <v>0</v>
      </c>
      <c r="BK13" s="442">
        <f>'2003'!BK13+'2004'!BK13+'2005'!BK13+'2006'!BK13+'2007'!BK13+'2008'!BK13+'2009'!BK13+'2010'!BK13+'2011'!BK13+'2012'!BK13</f>
        <v>0</v>
      </c>
    </row>
    <row r="14" spans="1:63" ht="13.35" customHeight="1">
      <c r="A14" s="51" t="s">
        <v>11</v>
      </c>
      <c r="B14" s="100">
        <f t="shared" si="1"/>
        <v>36830930.841000013</v>
      </c>
      <c r="C14" s="93">
        <f>'2003'!C14+'2004'!C14+'2005'!C14+'2006'!C14+'2007'!C14+'2008'!C14+'2009'!C14+'2010'!C14+'2011'!C14+'2012'!C14</f>
        <v>25256020.005999997</v>
      </c>
      <c r="D14" s="433">
        <f>'2003'!D14+'2004'!D14+'2005'!D14+'2006'!D14+'2007'!D14+'2008'!D14+'2009'!D14+'2010'!D14+'2011'!D14+'2012'!D14</f>
        <v>8090</v>
      </c>
      <c r="E14" s="93">
        <f>'2003'!E14+'2004'!E14+'2005'!E14+'2006'!E14+'2007'!E14+'2008'!E14+'2009'!E14+'2010'!E14+'2011'!E14+'2012'!E14</f>
        <v>116890.28699999998</v>
      </c>
      <c r="F14" s="433">
        <f>'2003'!F14+'2004'!F14+'2005'!F14+'2006'!F14+'2007'!F14+'2008'!F14+'2009'!F14+'2010'!F14+'2011'!F14+'2012'!F14</f>
        <v>20538.677</v>
      </c>
      <c r="G14" s="93">
        <f>'2003'!G14+'2004'!G14+'2005'!G14+'2006'!G14+'2007'!G14+'2008'!G14+'2009'!G14+'2010'!G14+'2011'!G14+'2012'!G14</f>
        <v>114637.401</v>
      </c>
      <c r="H14" s="433">
        <f>'2003'!H14+'2004'!H14+'2005'!H14+'2006'!H14+'2007'!H14+'2008'!H14+'2009'!H14+'2010'!H14+'2011'!H14+'2012'!H14</f>
        <v>5888</v>
      </c>
      <c r="I14" s="93">
        <f>'2003'!I14+'2004'!I14+'2005'!I14+'2006'!I14+'2007'!I14+'2008'!I14+'2009'!I14+'2010'!I14+'2011'!I14+'2012'!I14</f>
        <v>400100.07500000001</v>
      </c>
      <c r="J14" s="433">
        <f>'2003'!J14+'2004'!J14+'2005'!J14+'2006'!J14+'2007'!J14+'2008'!J14+'2009'!J14+'2010'!J14+'2011'!J14+'2012'!J14</f>
        <v>534850.44700000004</v>
      </c>
      <c r="K14" s="435">
        <f>'2003'!K14+'2004'!K14+'2005'!K14+'2006'!K14+'2007'!K14+'2008'!K14+'2009'!K14+'2010'!K14+'2011'!K14+'2012'!K14</f>
        <v>77167.899999999994</v>
      </c>
      <c r="L14" s="433">
        <f>'2003'!L14+'2004'!L14+'2005'!L14+'2006'!L14+'2007'!L14+'2008'!L14+'2009'!L14+'2010'!L14+'2011'!L14+'2012'!L14</f>
        <v>22180.540000000008</v>
      </c>
      <c r="M14" s="433">
        <f>'2003'!M14+'2004'!M14+'2005'!M14+'2006'!M14+'2007'!M14+'2008'!M14+'2009'!M14+'2010'!M14+'2011'!M14+'2012'!M14</f>
        <v>139782.111</v>
      </c>
      <c r="N14" s="433">
        <f>'2003'!N14+'2004'!N14+'2005'!N14+'2006'!N14+'2007'!N14+'2008'!N14+'2009'!N14+'2010'!N14+'2011'!N14+'2012'!N14</f>
        <v>11183.822</v>
      </c>
      <c r="O14" s="433">
        <f>'2003'!O14+'2004'!O14+'2005'!O14+'2006'!O14+'2007'!O14+'2008'!O14+'2009'!O14+'2010'!O14+'2011'!O14+'2012'!O14</f>
        <v>2172782.747</v>
      </c>
      <c r="P14" s="93">
        <f>'2003'!P14+'2004'!P14+'2005'!P14+'2006'!P14+'2007'!P14+'2008'!P14+'2009'!P14+'2010'!P14+'2011'!P14+'2012'!P14</f>
        <v>23494.034</v>
      </c>
      <c r="Q14" s="433">
        <f>'2003'!Q14+'2004'!Q14+'2005'!Q14+'2006'!Q14+'2007'!Q14+'2008'!Q14+'2009'!Q14+'2010'!Q14+'2011'!Q14+'2012'!Q14</f>
        <v>45592.78</v>
      </c>
      <c r="R14" s="93">
        <f>'2003'!R14+'2004'!R14+'2005'!R14+'2006'!R14+'2007'!R14+'2008'!R14+'2009'!R14+'2010'!R14+'2011'!R14+'2012'!R14</f>
        <v>616092.96299999999</v>
      </c>
      <c r="S14" s="433">
        <f>'2003'!S14+'2004'!S14+'2005'!S14+'2006'!S14+'2007'!S14+'2008'!S14+'2009'!S14+'2010'!S14+'2011'!S14+'2012'!S14</f>
        <v>263103.87599999999</v>
      </c>
      <c r="T14" s="93">
        <f>'2003'!T14+'2004'!T14+'2005'!T14+'2006'!T14+'2007'!T14+'2008'!T14+'2009'!T14+'2010'!T14+'2011'!T14+'2012'!T14</f>
        <v>4472.0969999999998</v>
      </c>
      <c r="U14" s="433">
        <f>'2003'!U14+'2004'!U14+'2005'!U14+'2006'!U14+'2007'!U14+'2008'!U14+'2009'!U14+'2010'!U14+'2011'!U14+'2012'!U14</f>
        <v>608006</v>
      </c>
      <c r="V14" s="93">
        <f>'2003'!V14+'2004'!V14+'2005'!V14+'2006'!V14+'2007'!V14+'2008'!V14+'2009'!V14+'2010'!V14+'2011'!V14+'2012'!V14</f>
        <v>11602.310000000001</v>
      </c>
      <c r="W14" s="433">
        <f>'2003'!W14+'2004'!W14+'2005'!W14+'2006'!W14+'2007'!W14+'2008'!W14+'2009'!W14+'2010'!W14+'2011'!W14+'2012'!W14</f>
        <v>6874.9360000000006</v>
      </c>
      <c r="X14" s="93">
        <f>'2003'!X14+'2004'!X14+'2005'!X14+'2006'!X14+'2007'!X14+'2008'!X14+'2009'!X14+'2010'!X14+'2011'!X14+'2012'!X14</f>
        <v>173062.85</v>
      </c>
      <c r="Y14" s="433">
        <f>'2003'!Y14+'2004'!Y14+'2005'!Y14+'2006'!Y14+'2007'!Y14+'2008'!Y14+'2009'!Y14+'2010'!Y14+'2011'!Y14+'2012'!Y14</f>
        <v>327399</v>
      </c>
      <c r="Z14" s="433">
        <f>'2003'!Z14+'2004'!Z14+'2005'!Z14+'2006'!Z14+'2007'!Z14+'2008'!Z14+'2009'!Z14+'2010'!Z14+'2011'!Z14+'2012'!Z14</f>
        <v>9453.6479999999992</v>
      </c>
      <c r="AA14" s="93">
        <f>'2003'!AA14+'2004'!AA14+'2005'!AA14+'2006'!AA14+'2007'!AA14+'2008'!AA14+'2009'!AA14+'2010'!AA14+'2011'!AA14+'2012'!AA14</f>
        <v>9333</v>
      </c>
      <c r="AB14" s="433">
        <f>'2003'!AB14+'2004'!AB14+'2005'!AB14+'2006'!AB14+'2007'!AB14+'2008'!AB14+'2009'!AB14+'2010'!AB14+'2011'!AB14+'2012'!AB14</f>
        <v>181667</v>
      </c>
      <c r="AC14" s="433">
        <f>'2003'!AC14+'2004'!AC14+'2005'!AC14+'2006'!AC14+'2007'!AC14+'2008'!AC14+'2009'!AC14+'2010'!AC14+'2011'!AC14+'2012'!AC14</f>
        <v>119801</v>
      </c>
      <c r="AD14" s="93">
        <f>'2003'!AD14+'2004'!AD14+'2005'!AD14+'2006'!AD14+'2007'!AD14+'2008'!AD14+'2009'!AD14+'2010'!AD14+'2011'!AD14+'2012'!AD14</f>
        <v>356838.527</v>
      </c>
      <c r="AE14" s="433">
        <f>'2003'!AE14+'2004'!AE14+'2005'!AE14+'2006'!AE14+'2007'!AE14+'2008'!AE14+'2009'!AE14+'2010'!AE14+'2011'!AE14+'2012'!AE14</f>
        <v>74566.764999999999</v>
      </c>
      <c r="AF14" s="433">
        <f>'2003'!AF14+'2004'!AF14+'2005'!AF14+'2006'!AF14+'2007'!AF14+'2008'!AF14+'2009'!AF14+'2010'!AF14+'2011'!AF14+'2012'!AF14</f>
        <v>19732</v>
      </c>
      <c r="AG14" s="93">
        <f>'2003'!AG14+'2004'!AG14+'2005'!AG14+'2006'!AG14+'2007'!AG14+'2008'!AG14+'2009'!AG14+'2010'!AG14+'2011'!AG14+'2012'!AG14</f>
        <v>252198.476</v>
      </c>
      <c r="AH14" s="433">
        <f>'2003'!AH14+'2004'!AH14+'2005'!AH14+'2006'!AH14+'2007'!AH14+'2008'!AH14+'2009'!AH14+'2010'!AH14+'2011'!AH14+'2012'!AH14</f>
        <v>54046.858</v>
      </c>
      <c r="AI14" s="433">
        <f>'2003'!AI14+'2004'!AI14+'2005'!AI14+'2006'!AI14+'2007'!AI14+'2008'!AI14+'2009'!AI14+'2010'!AI14+'2011'!AI14+'2012'!AI14</f>
        <v>46103.695999999996</v>
      </c>
      <c r="AJ14" s="93">
        <f>'2003'!AJ14+'2004'!AJ14+'2005'!AJ14+'2006'!AJ14+'2007'!AJ14+'2008'!AJ14+'2009'!AJ14+'2010'!AJ14+'2011'!AJ14+'2012'!AJ14</f>
        <v>82298.759999999995</v>
      </c>
      <c r="AK14" s="433">
        <f>'2003'!AK14+'2004'!AK14+'2005'!AK14+'2006'!AK14+'2007'!AK14+'2008'!AK14+'2009'!AK14+'2010'!AK14+'2011'!AK14+'2012'!AK14</f>
        <v>17553.841</v>
      </c>
      <c r="AL14" s="433">
        <f>'2003'!AL14+'2004'!AL14+'2005'!AL14+'2006'!AL14+'2007'!AL14+'2008'!AL14+'2009'!AL14+'2010'!AL14+'2011'!AL14+'2012'!AL14</f>
        <v>247313.06400000001</v>
      </c>
      <c r="AM14" s="93">
        <f>'2003'!AM14+'2004'!AM14+'2005'!AM14+'2006'!AM14+'2007'!AM14+'2008'!AM14+'2009'!AM14+'2010'!AM14+'2011'!AM14+'2012'!AM14</f>
        <v>225918.24599999998</v>
      </c>
      <c r="AN14" s="433">
        <f>'2003'!AN14+'2004'!AN14+'2005'!AN14+'2006'!AN14+'2007'!AN14+'2008'!AN14+'2009'!AN14+'2010'!AN14+'2011'!AN14+'2012'!AN14</f>
        <v>42957.48</v>
      </c>
      <c r="AO14" s="433">
        <f>'2003'!AO14+'2004'!AO14+'2005'!AO14+'2006'!AO14+'2007'!AO14+'2008'!AO14+'2009'!AO14+'2010'!AO14+'2011'!AO14+'2012'!AO14</f>
        <v>6889.576</v>
      </c>
      <c r="AP14" s="93">
        <f>'2003'!AP14+'2004'!AP14+'2005'!AP14+'2006'!AP14+'2007'!AP14+'2008'!AP14+'2009'!AP14+'2010'!AP14+'2011'!AP14+'2012'!AP14</f>
        <v>19380.585999999999</v>
      </c>
      <c r="AQ14" s="433">
        <f>'2003'!AQ14+'2004'!AQ14+'2005'!AQ14+'2006'!AQ14+'2007'!AQ14+'2008'!AQ14+'2009'!AQ14+'2010'!AQ14+'2011'!AQ14+'2012'!AQ14</f>
        <v>16133.96</v>
      </c>
      <c r="AR14" s="433">
        <f>'2003'!AR14+'2004'!AR14+'2005'!AR14+'2006'!AR14+'2007'!AR14+'2008'!AR14+'2009'!AR14+'2010'!AR14+'2011'!AR14+'2012'!AR14</f>
        <v>121975.726</v>
      </c>
      <c r="AS14" s="93">
        <f>'2003'!AS14+'2004'!AS14+'2005'!AS14+'2006'!AS14+'2007'!AS14+'2008'!AS14+'2009'!AS14+'2010'!AS14+'2011'!AS14+'2012'!AS14</f>
        <v>6786.7829999999994</v>
      </c>
      <c r="AT14" s="433">
        <f>'2003'!AT14+'2004'!AT14+'2005'!AT14+'2006'!AT14+'2007'!AT14+'2008'!AT14+'2009'!AT14+'2010'!AT14+'2011'!AT14+'2012'!AT14</f>
        <v>33688.364000000001</v>
      </c>
      <c r="AU14" s="433">
        <f>'2003'!AU14+'2004'!AU14+'2005'!AU14+'2006'!AU14+'2007'!AU14+'2008'!AU14+'2009'!AU14+'2010'!AU14+'2011'!AU14+'2012'!AU14</f>
        <v>1106299.9939999999</v>
      </c>
      <c r="AV14" s="93">
        <f>'2003'!AV14+'2004'!AV14+'2005'!AV14+'2006'!AV14+'2007'!AV14+'2008'!AV14+'2009'!AV14+'2010'!AV14+'2011'!AV14+'2012'!AV14</f>
        <v>2184.2220000000002</v>
      </c>
      <c r="AW14" s="433">
        <f>'2003'!AW14+'2004'!AW14+'2005'!AW14+'2006'!AW14+'2007'!AW14+'2008'!AW14+'2009'!AW14+'2010'!AW14+'2011'!AW14+'2012'!AW14</f>
        <v>107225.16</v>
      </c>
      <c r="AX14" s="433">
        <f>'2003'!AX14+'2004'!AX14+'2005'!AX14+'2006'!AX14+'2007'!AX14+'2008'!AX14+'2009'!AX14+'2010'!AX14+'2011'!AX14+'2012'!AX14</f>
        <v>26727.599999999999</v>
      </c>
      <c r="AY14" s="93">
        <f>'2003'!AY14+'2004'!AY14+'2005'!AY14+'2006'!AY14+'2007'!AY14+'2008'!AY14+'2009'!AY14+'2010'!AY14+'2011'!AY14+'2012'!AY14</f>
        <v>36163.185000000005</v>
      </c>
      <c r="AZ14" s="433">
        <f>'2003'!AZ14+'2004'!AZ14+'2005'!AZ14+'2006'!AZ14+'2007'!AZ14+'2008'!AZ14+'2009'!AZ14+'2010'!AZ14+'2011'!AZ14+'2012'!AZ14</f>
        <v>208781.17300000001</v>
      </c>
      <c r="BA14" s="433">
        <f>'2003'!BA14+'2004'!BA14+'2005'!BA14+'2006'!BA14+'2007'!BA14+'2008'!BA14+'2009'!BA14+'2010'!BA14+'2011'!BA14+'2012'!BA14</f>
        <v>102606</v>
      </c>
      <c r="BB14" s="93">
        <f>'2003'!BB14+'2004'!BB14+'2005'!BB14+'2006'!BB14+'2007'!BB14+'2008'!BB14+'2009'!BB14+'2010'!BB14+'2011'!BB14+'2012'!BB14</f>
        <v>505090.08400000003</v>
      </c>
      <c r="BC14" s="433">
        <f>'2003'!BC14+'2004'!BC14+'2005'!BC14+'2006'!BC14+'2007'!BC14+'2008'!BC14+'2009'!BC14+'2010'!BC14+'2011'!BC14+'2012'!BC14</f>
        <v>306636.59600000002</v>
      </c>
      <c r="BD14" s="433">
        <f>'2003'!BD14+'2004'!BD14+'2005'!BD14+'2006'!BD14+'2007'!BD14+'2008'!BD14+'2009'!BD14+'2010'!BD14+'2011'!BD14+'2012'!BD14</f>
        <v>9748</v>
      </c>
      <c r="BE14" s="93">
        <f>'2003'!BE14+'2004'!BE14+'2005'!BE14+'2006'!BE14+'2007'!BE14+'2008'!BE14+'2009'!BE14+'2010'!BE14+'2011'!BE14+'2012'!BE14</f>
        <v>784970.32400000002</v>
      </c>
      <c r="BF14" s="433">
        <f>'2003'!BF14+'2004'!BF14+'2005'!BF14+'2006'!BF14+'2007'!BF14+'2008'!BF14+'2009'!BF14+'2010'!BF14+'2011'!BF14+'2012'!BF14</f>
        <v>230917.027</v>
      </c>
      <c r="BG14" s="433">
        <f>'2003'!BG14+'2004'!BG14+'2005'!BG14+'2006'!BG14+'2007'!BG14+'2008'!BG14+'2009'!BG14+'2010'!BG14+'2011'!BG14+'2012'!BG14</f>
        <v>17432.271999999997</v>
      </c>
      <c r="BH14" s="93">
        <f>'2003'!BH14+'2004'!BH14+'2005'!BH14+'2006'!BH14+'2007'!BH14+'2008'!BH14+'2009'!BH14+'2010'!BH14+'2011'!BH14+'2012'!BH14</f>
        <v>134650.193</v>
      </c>
      <c r="BI14" s="433">
        <f>'2003'!BI14+'2004'!BI14+'2005'!BI14+'2006'!BI14+'2007'!BI14+'2008'!BI14+'2009'!BI14+'2010'!BI14+'2011'!BI14+'2012'!BI14</f>
        <v>50583.590000000004</v>
      </c>
      <c r="BJ14" s="433">
        <f>'2003'!BJ14+'2004'!BJ14+'2005'!BJ14+'2006'!BJ14+'2007'!BJ14+'2008'!BJ14+'2009'!BJ14+'2010'!BJ14+'2011'!BJ14+'2012'!BJ14</f>
        <v>35432</v>
      </c>
      <c r="BK14" s="442">
        <f>'2003'!BK14+'2004'!BK14+'2005'!BK14+'2006'!BK14+'2007'!BK14+'2008'!BK14+'2009'!BK14+'2010'!BK14+'2011'!BK14+'2012'!BK14</f>
        <v>261033.20600000001</v>
      </c>
    </row>
    <row r="15" spans="1:63" ht="13.35" customHeight="1">
      <c r="A15" s="49"/>
      <c r="B15" s="145"/>
      <c r="C15" s="93"/>
      <c r="D15" s="433"/>
      <c r="E15" s="93"/>
      <c r="F15" s="433"/>
      <c r="G15" s="93"/>
      <c r="H15" s="433"/>
      <c r="I15" s="93"/>
      <c r="J15" s="433"/>
      <c r="K15" s="435"/>
      <c r="L15" s="433"/>
      <c r="M15" s="433"/>
      <c r="N15" s="433"/>
      <c r="O15" s="433"/>
      <c r="P15" s="93"/>
      <c r="Q15" s="433"/>
      <c r="R15" s="93"/>
      <c r="S15" s="433"/>
      <c r="T15" s="93"/>
      <c r="U15" s="433"/>
      <c r="V15" s="93"/>
      <c r="W15" s="433"/>
      <c r="X15" s="93"/>
      <c r="Y15" s="433"/>
      <c r="Z15" s="433"/>
      <c r="AA15" s="93"/>
      <c r="AB15" s="433"/>
      <c r="AC15" s="433"/>
      <c r="AD15" s="93"/>
      <c r="AE15" s="433"/>
      <c r="AF15" s="433"/>
      <c r="AG15" s="93"/>
      <c r="AH15" s="433"/>
      <c r="AI15" s="433"/>
      <c r="AJ15" s="93"/>
      <c r="AK15" s="433"/>
      <c r="AL15" s="433"/>
      <c r="AM15" s="93"/>
      <c r="AN15" s="433"/>
      <c r="AO15" s="433"/>
      <c r="AP15" s="93"/>
      <c r="AQ15" s="433"/>
      <c r="AR15" s="433"/>
      <c r="AS15" s="93"/>
      <c r="AT15" s="433"/>
      <c r="AU15" s="433"/>
      <c r="AV15" s="93"/>
      <c r="AW15" s="433"/>
      <c r="AX15" s="433"/>
      <c r="AY15" s="93"/>
      <c r="AZ15" s="433"/>
      <c r="BA15" s="433"/>
      <c r="BB15" s="93"/>
      <c r="BC15" s="433"/>
      <c r="BD15" s="433"/>
      <c r="BE15" s="93"/>
      <c r="BF15" s="433"/>
      <c r="BG15" s="433"/>
      <c r="BH15" s="93"/>
      <c r="BI15" s="433"/>
      <c r="BJ15" s="433"/>
      <c r="BK15" s="442"/>
    </row>
    <row r="16" spans="1:63" ht="13.35" customHeight="1">
      <c r="A16" s="50" t="s">
        <v>12</v>
      </c>
      <c r="B16" s="416">
        <f>SUM(C16:BK16)</f>
        <v>252112049.34799996</v>
      </c>
      <c r="C16" s="429">
        <f>SUM(C17:C24)</f>
        <v>150710209.46700001</v>
      </c>
      <c r="D16" s="416">
        <f t="shared" ref="D16:BK16" si="2">SUM(D17:D24)</f>
        <v>258483.59399999998</v>
      </c>
      <c r="E16" s="429">
        <f t="shared" si="2"/>
        <v>1265535.044</v>
      </c>
      <c r="F16" s="416">
        <f t="shared" si="2"/>
        <v>420954.51</v>
      </c>
      <c r="G16" s="429">
        <f t="shared" si="2"/>
        <v>495640.45900000003</v>
      </c>
      <c r="H16" s="416">
        <f t="shared" si="2"/>
        <v>148462.07</v>
      </c>
      <c r="I16" s="429">
        <f t="shared" si="2"/>
        <v>3568073.0060000001</v>
      </c>
      <c r="J16" s="416">
        <f t="shared" si="2"/>
        <v>5243779.4570000004</v>
      </c>
      <c r="K16" s="144">
        <f t="shared" si="2"/>
        <v>506687.37300000002</v>
      </c>
      <c r="L16" s="416">
        <f t="shared" si="2"/>
        <v>1695703.0279999999</v>
      </c>
      <c r="M16" s="416">
        <f t="shared" si="2"/>
        <v>554955</v>
      </c>
      <c r="N16" s="416">
        <f t="shared" si="2"/>
        <v>146332.95600000001</v>
      </c>
      <c r="O16" s="416">
        <f t="shared" si="2"/>
        <v>19503249.965</v>
      </c>
      <c r="P16" s="429">
        <f t="shared" si="2"/>
        <v>252569.02900000001</v>
      </c>
      <c r="Q16" s="416">
        <f t="shared" si="2"/>
        <v>303232.68099999998</v>
      </c>
      <c r="R16" s="429">
        <f t="shared" si="2"/>
        <v>2764682.2520000003</v>
      </c>
      <c r="S16" s="416">
        <f t="shared" si="2"/>
        <v>3146776.3389999997</v>
      </c>
      <c r="T16" s="429">
        <f t="shared" si="2"/>
        <v>221470.76199999999</v>
      </c>
      <c r="U16" s="416">
        <f t="shared" si="2"/>
        <v>1568973</v>
      </c>
      <c r="V16" s="429">
        <f t="shared" si="2"/>
        <v>336795.87300000002</v>
      </c>
      <c r="W16" s="416">
        <f t="shared" si="2"/>
        <v>487960.83399999992</v>
      </c>
      <c r="X16" s="429">
        <f t="shared" si="2"/>
        <v>3693777.2650000001</v>
      </c>
      <c r="Y16" s="416">
        <f t="shared" si="2"/>
        <v>1241747</v>
      </c>
      <c r="Z16" s="416">
        <f t="shared" si="2"/>
        <v>449754.299</v>
      </c>
      <c r="AA16" s="429">
        <f t="shared" si="2"/>
        <v>264866.31299999997</v>
      </c>
      <c r="AB16" s="416">
        <f t="shared" si="2"/>
        <v>857896</v>
      </c>
      <c r="AC16" s="416">
        <f t="shared" si="2"/>
        <v>1390692.8900000001</v>
      </c>
      <c r="AD16" s="429">
        <f t="shared" si="2"/>
        <v>7814891.3450000007</v>
      </c>
      <c r="AE16" s="416">
        <f t="shared" si="2"/>
        <v>236573.1</v>
      </c>
      <c r="AF16" s="416">
        <f t="shared" si="2"/>
        <v>207962.28</v>
      </c>
      <c r="AG16" s="429">
        <f t="shared" si="2"/>
        <v>937254.47899999993</v>
      </c>
      <c r="AH16" s="416">
        <f t="shared" si="2"/>
        <v>446772.72100000002</v>
      </c>
      <c r="AI16" s="416">
        <f t="shared" si="2"/>
        <v>432813.09100000001</v>
      </c>
      <c r="AJ16" s="429">
        <f t="shared" si="2"/>
        <v>1949912.8199999998</v>
      </c>
      <c r="AK16" s="416">
        <f t="shared" si="2"/>
        <v>424956.027</v>
      </c>
      <c r="AL16" s="416">
        <f t="shared" si="2"/>
        <v>989673.97399999993</v>
      </c>
      <c r="AM16" s="429">
        <f t="shared" si="2"/>
        <v>2692428.0549999997</v>
      </c>
      <c r="AN16" s="416">
        <f t="shared" si="2"/>
        <v>324468.01400000002</v>
      </c>
      <c r="AO16" s="416">
        <f t="shared" si="2"/>
        <v>271265.76299999998</v>
      </c>
      <c r="AP16" s="429">
        <f t="shared" si="2"/>
        <v>148624.59</v>
      </c>
      <c r="AQ16" s="416">
        <f t="shared" si="2"/>
        <v>223353.72499999998</v>
      </c>
      <c r="AR16" s="416">
        <f t="shared" si="2"/>
        <v>357410.46299999999</v>
      </c>
      <c r="AS16" s="429">
        <f t="shared" si="2"/>
        <v>1792726.568</v>
      </c>
      <c r="AT16" s="416">
        <f t="shared" si="2"/>
        <v>313083.75</v>
      </c>
      <c r="AU16" s="416">
        <f t="shared" si="2"/>
        <v>13007903.601</v>
      </c>
      <c r="AV16" s="429">
        <f t="shared" si="2"/>
        <v>129917.342</v>
      </c>
      <c r="AW16" s="416">
        <f t="shared" si="2"/>
        <v>1138192.18</v>
      </c>
      <c r="AX16" s="416">
        <f t="shared" si="2"/>
        <v>232952.61</v>
      </c>
      <c r="AY16" s="429">
        <f t="shared" si="2"/>
        <v>367319.61300000001</v>
      </c>
      <c r="AZ16" s="416">
        <f t="shared" si="2"/>
        <v>2854514.9539999999</v>
      </c>
      <c r="BA16" s="416">
        <f t="shared" si="2"/>
        <v>804828</v>
      </c>
      <c r="BB16" s="429">
        <f t="shared" si="2"/>
        <v>4799013.8049999997</v>
      </c>
      <c r="BC16" s="416">
        <f t="shared" si="2"/>
        <v>477307.79600000003</v>
      </c>
      <c r="BD16" s="416">
        <f t="shared" si="2"/>
        <v>162511</v>
      </c>
      <c r="BE16" s="429">
        <f t="shared" si="2"/>
        <v>2547897.4420000003</v>
      </c>
      <c r="BF16" s="416">
        <f t="shared" si="2"/>
        <v>268591.86200000002</v>
      </c>
      <c r="BG16" s="416">
        <f t="shared" si="2"/>
        <v>233784.16899999999</v>
      </c>
      <c r="BH16" s="429">
        <f t="shared" si="2"/>
        <v>1618389.2220000001</v>
      </c>
      <c r="BI16" s="416">
        <f t="shared" si="2"/>
        <v>386002.48599999998</v>
      </c>
      <c r="BJ16" s="416">
        <f t="shared" si="2"/>
        <v>433225.00199999998</v>
      </c>
      <c r="BK16" s="412">
        <f t="shared" si="2"/>
        <v>1586267.0330000001</v>
      </c>
    </row>
    <row r="17" spans="1:63" ht="13.35" customHeight="1">
      <c r="A17" s="51" t="s">
        <v>13</v>
      </c>
      <c r="B17" s="100">
        <f>SUM(C17:BK17)</f>
        <v>67149265.700999975</v>
      </c>
      <c r="C17" s="93">
        <f>'2003'!C17+'2004'!C17+'2005'!C17+'2006'!C17+'2007'!C17+'2008'!C17+'2009'!C17+'2010'!C17+'2011'!C17+'2012'!C17</f>
        <v>40113617.865000002</v>
      </c>
      <c r="D17" s="433">
        <f>'2003'!D17+'2004'!D17+'2005'!D17+'2006'!D17+'2007'!D17+'2008'!D17+'2009'!D17+'2010'!D17+'2011'!D17+'2012'!D17</f>
        <v>64290.720000000001</v>
      </c>
      <c r="E17" s="93">
        <f>'2003'!E17+'2004'!E17+'2005'!E17+'2006'!E17+'2007'!E17+'2008'!E17+'2009'!E17+'2010'!E17+'2011'!E17+'2012'!E17</f>
        <v>382892.41099999996</v>
      </c>
      <c r="F17" s="433">
        <f>'2003'!F17+'2004'!F17+'2005'!F17+'2006'!F17+'2007'!F17+'2008'!F17+'2009'!F17+'2010'!F17+'2011'!F17+'2012'!F17</f>
        <v>132832.02600000001</v>
      </c>
      <c r="G17" s="93">
        <f>'2003'!G17+'2004'!G17+'2005'!G17+'2006'!G17+'2007'!G17+'2008'!G17+'2009'!G17+'2010'!G17+'2011'!G17+'2012'!G17</f>
        <v>170106.52799999999</v>
      </c>
      <c r="H17" s="433">
        <f>'2003'!H17+'2004'!H17+'2005'!H17+'2006'!H17+'2007'!H17+'2008'!H17+'2009'!H17+'2010'!H17+'2011'!H17+'2012'!H17</f>
        <v>38771.177000000003</v>
      </c>
      <c r="I17" s="93">
        <f>'2003'!I17+'2004'!I17+'2005'!I17+'2006'!I17+'2007'!I17+'2008'!I17+'2009'!I17+'2010'!I17+'2011'!I17+'2012'!I17</f>
        <v>1534476.6869999999</v>
      </c>
      <c r="J17" s="433">
        <f>'2003'!J17+'2004'!J17+'2005'!J17+'2006'!J17+'2007'!J17+'2008'!J17+'2009'!J17+'2010'!J17+'2011'!J17+'2012'!J17</f>
        <v>1541086.0350000001</v>
      </c>
      <c r="K17" s="435">
        <f>'2003'!K17+'2004'!K17+'2005'!K17+'2006'!K17+'2007'!K17+'2008'!K17+'2009'!K17+'2010'!K17+'2011'!K17+'2012'!K17</f>
        <v>172090.943</v>
      </c>
      <c r="L17" s="433">
        <f>'2003'!L17+'2004'!L17+'2005'!L17+'2006'!L17+'2007'!L17+'2008'!L17+'2009'!L17+'2010'!L17+'2011'!L17+'2012'!L17</f>
        <v>542526.03499999992</v>
      </c>
      <c r="M17" s="433">
        <f>'2003'!M17+'2004'!M17+'2005'!M17+'2006'!M17+'2007'!M17+'2008'!M17+'2009'!M17+'2010'!M17+'2011'!M17+'2012'!M17</f>
        <v>152342.42600000001</v>
      </c>
      <c r="N17" s="433">
        <f>'2003'!N17+'2004'!N17+'2005'!N17+'2006'!N17+'2007'!N17+'2008'!N17+'2009'!N17+'2010'!N17+'2011'!N17+'2012'!N17</f>
        <v>62258.267</v>
      </c>
      <c r="O17" s="433">
        <f>'2003'!O17+'2004'!O17+'2005'!O17+'2006'!O17+'2007'!O17+'2008'!O17+'2009'!O17+'2010'!O17+'2011'!O17+'2012'!O17</f>
        <v>5102156.2340000002</v>
      </c>
      <c r="P17" s="93">
        <f>'2003'!P17+'2004'!P17+'2005'!P17+'2006'!P17+'2007'!P17+'2008'!P17+'2009'!P17+'2010'!P17+'2011'!P17+'2012'!P17</f>
        <v>96930.499000000011</v>
      </c>
      <c r="Q17" s="433">
        <f>'2003'!Q17+'2004'!Q17+'2005'!Q17+'2006'!Q17+'2007'!Q17+'2008'!Q17+'2009'!Q17+'2010'!Q17+'2011'!Q17+'2012'!Q17</f>
        <v>119644.54800000001</v>
      </c>
      <c r="R17" s="93">
        <f>'2003'!R17+'2004'!R17+'2005'!R17+'2006'!R17+'2007'!R17+'2008'!R17+'2009'!R17+'2010'!R17+'2011'!R17+'2012'!R17</f>
        <v>797991.41899999999</v>
      </c>
      <c r="S17" s="433">
        <f>'2003'!S17+'2004'!S17+'2005'!S17+'2006'!S17+'2007'!S17+'2008'!S17+'2009'!S17+'2010'!S17+'2011'!S17+'2012'!S17</f>
        <v>919428.12199999997</v>
      </c>
      <c r="T17" s="93">
        <f>'2003'!T17+'2004'!T17+'2005'!T17+'2006'!T17+'2007'!T17+'2008'!T17+'2009'!T17+'2010'!T17+'2011'!T17+'2012'!T17</f>
        <v>64122.263999999996</v>
      </c>
      <c r="U17" s="433">
        <f>'2003'!U17+'2004'!U17+'2005'!U17+'2006'!U17+'2007'!U17+'2008'!U17+'2009'!U17+'2010'!U17+'2011'!U17+'2012'!U17</f>
        <v>391647</v>
      </c>
      <c r="V17" s="93">
        <f>'2003'!V17+'2004'!V17+'2005'!V17+'2006'!V17+'2007'!V17+'2008'!V17+'2009'!V17+'2010'!V17+'2011'!V17+'2012'!V17</f>
        <v>100973.863</v>
      </c>
      <c r="W17" s="433">
        <f>'2003'!W17+'2004'!W17+'2005'!W17+'2006'!W17+'2007'!W17+'2008'!W17+'2009'!W17+'2010'!W17+'2011'!W17+'2012'!W17</f>
        <v>96302.354999999996</v>
      </c>
      <c r="X17" s="93">
        <f>'2003'!X17+'2004'!X17+'2005'!X17+'2006'!X17+'2007'!X17+'2008'!X17+'2009'!X17+'2010'!X17+'2011'!X17+'2012'!X17</f>
        <v>723832.28800000006</v>
      </c>
      <c r="Y17" s="433">
        <f>'2003'!Y17+'2004'!Y17+'2005'!Y17+'2006'!Y17+'2007'!Y17+'2008'!Y17+'2009'!Y17+'2010'!Y17+'2011'!Y17+'2012'!Y17</f>
        <v>462376</v>
      </c>
      <c r="Z17" s="433">
        <f>'2003'!Z17+'2004'!Z17+'2005'!Z17+'2006'!Z17+'2007'!Z17+'2008'!Z17+'2009'!Z17+'2010'!Z17+'2011'!Z17+'2012'!Z17</f>
        <v>164314.291</v>
      </c>
      <c r="AA17" s="93">
        <f>'2003'!AA17+'2004'!AA17+'2005'!AA17+'2006'!AA17+'2007'!AA17+'2008'!AA17+'2009'!AA17+'2010'!AA17+'2011'!AA17+'2012'!AA17</f>
        <v>49380.46</v>
      </c>
      <c r="AB17" s="433">
        <f>'2003'!AB17+'2004'!AB17+'2005'!AB17+'2006'!AB17+'2007'!AB17+'2008'!AB17+'2009'!AB17+'2010'!AB17+'2011'!AB17+'2012'!AB17</f>
        <v>224287</v>
      </c>
      <c r="AC17" s="433">
        <f>'2003'!AC17+'2004'!AC17+'2005'!AC17+'2006'!AC17+'2007'!AC17+'2008'!AC17+'2009'!AC17+'2010'!AC17+'2011'!AC17+'2012'!AC17</f>
        <v>212715</v>
      </c>
      <c r="AD17" s="93">
        <f>'2003'!AD17+'2004'!AD17+'2005'!AD17+'2006'!AD17+'2007'!AD17+'2008'!AD17+'2009'!AD17+'2010'!AD17+'2011'!AD17+'2012'!AD17</f>
        <v>1435136.345</v>
      </c>
      <c r="AE17" s="433">
        <f>'2003'!AE17+'2004'!AE17+'2005'!AE17+'2006'!AE17+'2007'!AE17+'2008'!AE17+'2009'!AE17+'2010'!AE17+'2011'!AE17+'2012'!AE17</f>
        <v>84890.236999999994</v>
      </c>
      <c r="AF17" s="433">
        <f>'2003'!AF17+'2004'!AF17+'2005'!AF17+'2006'!AF17+'2007'!AF17+'2008'!AF17+'2009'!AF17+'2010'!AF17+'2011'!AF17+'2012'!AF17</f>
        <v>87194.023000000001</v>
      </c>
      <c r="AG17" s="93">
        <f>'2003'!AG17+'2004'!AG17+'2005'!AG17+'2006'!AG17+'2007'!AG17+'2008'!AG17+'2009'!AG17+'2010'!AG17+'2011'!AG17+'2012'!AG17</f>
        <v>237618.33299999998</v>
      </c>
      <c r="AH17" s="433">
        <f>'2003'!AH17+'2004'!AH17+'2005'!AH17+'2006'!AH17+'2007'!AH17+'2008'!AH17+'2009'!AH17+'2010'!AH17+'2011'!AH17+'2012'!AH17</f>
        <v>124572.292</v>
      </c>
      <c r="AI17" s="433">
        <f>'2003'!AI17+'2004'!AI17+'2005'!AI17+'2006'!AI17+'2007'!AI17+'2008'!AI17+'2009'!AI17+'2010'!AI17+'2011'!AI17+'2012'!AI17</f>
        <v>127805.19899999999</v>
      </c>
      <c r="AJ17" s="93">
        <f>'2003'!AJ17+'2004'!AJ17+'2005'!AJ17+'2006'!AJ17+'2007'!AJ17+'2008'!AJ17+'2009'!AJ17+'2010'!AJ17+'2011'!AJ17+'2012'!AJ17</f>
        <v>651772.9</v>
      </c>
      <c r="AK17" s="433">
        <f>'2003'!AK17+'2004'!AK17+'2005'!AK17+'2006'!AK17+'2007'!AK17+'2008'!AK17+'2009'!AK17+'2010'!AK17+'2011'!AK17+'2012'!AK17</f>
        <v>171883.95200000002</v>
      </c>
      <c r="AL17" s="433">
        <f>'2003'!AL17+'2004'!AL17+'2005'!AL17+'2006'!AL17+'2007'!AL17+'2008'!AL17+'2009'!AL17+'2010'!AL17+'2011'!AL17+'2012'!AL17</f>
        <v>395826.228</v>
      </c>
      <c r="AM17" s="93">
        <f>'2003'!AM17+'2004'!AM17+'2005'!AM17+'2006'!AM17+'2007'!AM17+'2008'!AM17+'2009'!AM17+'2010'!AM17+'2011'!AM17+'2012'!AM17</f>
        <v>532430.75300000003</v>
      </c>
      <c r="AN17" s="433">
        <f>'2003'!AN17+'2004'!AN17+'2005'!AN17+'2006'!AN17+'2007'!AN17+'2008'!AN17+'2009'!AN17+'2010'!AN17+'2011'!AN17+'2012'!AN17</f>
        <v>92852.396000000008</v>
      </c>
      <c r="AO17" s="433">
        <f>'2003'!AO17+'2004'!AO17+'2005'!AO17+'2006'!AO17+'2007'!AO17+'2008'!AO17+'2009'!AO17+'2010'!AO17+'2011'!AO17+'2012'!AO17</f>
        <v>79969.476999999999</v>
      </c>
      <c r="AP17" s="93">
        <f>'2003'!AP17+'2004'!AP17+'2005'!AP17+'2006'!AP17+'2007'!AP17+'2008'!AP17+'2009'!AP17+'2010'!AP17+'2011'!AP17+'2012'!AP17</f>
        <v>53351.675999999999</v>
      </c>
      <c r="AQ17" s="433">
        <f>'2003'!AQ17+'2004'!AQ17+'2005'!AQ17+'2006'!AQ17+'2007'!AQ17+'2008'!AQ17+'2009'!AQ17+'2010'!AQ17+'2011'!AQ17+'2012'!AQ17</f>
        <v>53852.162999999993</v>
      </c>
      <c r="AR17" s="433">
        <f>'2003'!AR17+'2004'!AR17+'2005'!AR17+'2006'!AR17+'2007'!AR17+'2008'!AR17+'2009'!AR17+'2010'!AR17+'2011'!AR17+'2012'!AR17</f>
        <v>160629.58000000002</v>
      </c>
      <c r="AS17" s="93">
        <f>'2003'!AS17+'2004'!AS17+'2005'!AS17+'2006'!AS17+'2007'!AS17+'2008'!AS17+'2009'!AS17+'2010'!AS17+'2011'!AS17+'2012'!AS17</f>
        <v>440423.08200000005</v>
      </c>
      <c r="AT17" s="433">
        <f>'2003'!AT17+'2004'!AT17+'2005'!AT17+'2006'!AT17+'2007'!AT17+'2008'!AT17+'2009'!AT17+'2010'!AT17+'2011'!AT17+'2012'!AT17</f>
        <v>113582.701</v>
      </c>
      <c r="AU17" s="433">
        <f>'2003'!AU17+'2004'!AU17+'2005'!AU17+'2006'!AU17+'2007'!AU17+'2008'!AU17+'2009'!AU17+'2010'!AU17+'2011'!AU17+'2012'!AU17</f>
        <v>3003111.9029999999</v>
      </c>
      <c r="AV17" s="93">
        <f>'2003'!AV17+'2004'!AV17+'2005'!AV17+'2006'!AV17+'2007'!AV17+'2008'!AV17+'2009'!AV17+'2010'!AV17+'2011'!AV17+'2012'!AV17</f>
        <v>36628.415999999997</v>
      </c>
      <c r="AW17" s="433">
        <f>'2003'!AW17+'2004'!AW17+'2005'!AW17+'2006'!AW17+'2007'!AW17+'2008'!AW17+'2009'!AW17+'2010'!AW17+'2011'!AW17+'2012'!AW17</f>
        <v>375855.5</v>
      </c>
      <c r="AX17" s="433">
        <f>'2003'!AX17+'2004'!AX17+'2005'!AX17+'2006'!AX17+'2007'!AX17+'2008'!AX17+'2009'!AX17+'2010'!AX17+'2011'!AX17+'2012'!AX17</f>
        <v>66404</v>
      </c>
      <c r="AY17" s="93">
        <f>'2003'!AY17+'2004'!AY17+'2005'!AY17+'2006'!AY17+'2007'!AY17+'2008'!AY17+'2009'!AY17+'2010'!AY17+'2011'!AY17+'2012'!AY17</f>
        <v>111654.42499999999</v>
      </c>
      <c r="AZ17" s="433">
        <f>'2003'!AZ17+'2004'!AZ17+'2005'!AZ17+'2006'!AZ17+'2007'!AZ17+'2008'!AZ17+'2009'!AZ17+'2010'!AZ17+'2011'!AZ17+'2012'!AZ17</f>
        <v>670520.98</v>
      </c>
      <c r="BA17" s="433">
        <f>'2003'!BA17+'2004'!BA17+'2005'!BA17+'2006'!BA17+'2007'!BA17+'2008'!BA17+'2009'!BA17+'2010'!BA17+'2011'!BA17+'2012'!BA17</f>
        <v>216129</v>
      </c>
      <c r="BB17" s="93">
        <f>'2003'!BB17+'2004'!BB17+'2005'!BB17+'2006'!BB17+'2007'!BB17+'2008'!BB17+'2009'!BB17+'2010'!BB17+'2011'!BB17+'2012'!BB17</f>
        <v>1208955.551</v>
      </c>
      <c r="BC17" s="433">
        <f>'2003'!BC17+'2004'!BC17+'2005'!BC17+'2006'!BC17+'2007'!BC17+'2008'!BC17+'2009'!BC17+'2010'!BC17+'2011'!BC17+'2012'!BC17</f>
        <v>143148.63300000003</v>
      </c>
      <c r="BD17" s="433">
        <f>'2003'!BD17+'2004'!BD17+'2005'!BD17+'2006'!BD17+'2007'!BD17+'2008'!BD17+'2009'!BD17+'2010'!BD17+'2011'!BD17+'2012'!BD17</f>
        <v>50225</v>
      </c>
      <c r="BE17" s="93">
        <f>'2003'!BE17+'2004'!BE17+'2005'!BE17+'2006'!BE17+'2007'!BE17+'2008'!BE17+'2009'!BE17+'2010'!BE17+'2011'!BE17+'2012'!BE17</f>
        <v>677588.72100000014</v>
      </c>
      <c r="BF17" s="433">
        <f>'2003'!BF17+'2004'!BF17+'2005'!BF17+'2006'!BF17+'2007'!BF17+'2008'!BF17+'2009'!BF17+'2010'!BF17+'2011'!BF17+'2012'!BF17</f>
        <v>78044.482000000004</v>
      </c>
      <c r="BG17" s="433">
        <f>'2003'!BG17+'2004'!BG17+'2005'!BG17+'2006'!BG17+'2007'!BG17+'2008'!BG17+'2009'!BG17+'2010'!BG17+'2011'!BG17+'2012'!BG17</f>
        <v>68530.331999999995</v>
      </c>
      <c r="BH17" s="93">
        <f>'2003'!BH17+'2004'!BH17+'2005'!BH17+'2006'!BH17+'2007'!BH17+'2008'!BH17+'2009'!BH17+'2010'!BH17+'2011'!BH17+'2012'!BH17</f>
        <v>439785.58400000003</v>
      </c>
      <c r="BI17" s="433">
        <f>'2003'!BI17+'2004'!BI17+'2005'!BI17+'2006'!BI17+'2007'!BI17+'2008'!BI17+'2009'!BI17+'2010'!BI17+'2011'!BI17+'2012'!BI17</f>
        <v>120818.09899999999</v>
      </c>
      <c r="BJ17" s="433">
        <f>'2003'!BJ17+'2004'!BJ17+'2005'!BJ17+'2006'!BJ17+'2007'!BJ17+'2008'!BJ17+'2009'!BJ17+'2010'!BJ17+'2011'!BJ17+'2012'!BJ17</f>
        <v>124790.25200000001</v>
      </c>
      <c r="BK17" s="442">
        <f>'2003'!BK17+'2004'!BK17+'2005'!BK17+'2006'!BK17+'2007'!BK17+'2008'!BK17+'2009'!BK17+'2010'!BK17+'2011'!BK17+'2012'!BK17</f>
        <v>479891.02299999999</v>
      </c>
    </row>
    <row r="18" spans="1:63" ht="13.35" customHeight="1">
      <c r="A18" s="51" t="s">
        <v>14</v>
      </c>
      <c r="B18" s="100">
        <f t="shared" ref="B18:B23" si="3">SUM(C18:BK18)</f>
        <v>1833392</v>
      </c>
      <c r="C18" s="93">
        <f>'2003'!C18+'2004'!C18+'2005'!C18+'2006'!C18+'2007'!C18+'2008'!C18+'2009'!C18+'2010'!C18+'2011'!C18+'2012'!C18</f>
        <v>386563</v>
      </c>
      <c r="D18" s="433">
        <f>'2003'!D18+'2004'!D18+'2005'!D18+'2006'!D18+'2007'!D18+'2008'!D18+'2009'!D18+'2010'!D18+'2011'!D18+'2012'!D18</f>
        <v>17837</v>
      </c>
      <c r="E18" s="93">
        <f>'2003'!E18+'2004'!E18+'2005'!E18+'2006'!E18+'2007'!E18+'2008'!E18+'2009'!E18+'2010'!E18+'2011'!E18+'2012'!E18</f>
        <v>18895</v>
      </c>
      <c r="F18" s="433">
        <f>'2003'!F18+'2004'!F18+'2005'!F18+'2006'!F18+'2007'!F18+'2008'!F18+'2009'!F18+'2010'!F18+'2011'!F18+'2012'!F18</f>
        <v>33036</v>
      </c>
      <c r="G18" s="93">
        <f>'2003'!G18+'2004'!G18+'2005'!G18+'2006'!G18+'2007'!G18+'2008'!G18+'2009'!G18+'2010'!G18+'2011'!G18+'2012'!G18</f>
        <v>18030</v>
      </c>
      <c r="H18" s="433">
        <f>'2003'!H18+'2004'!H18+'2005'!H18+'2006'!H18+'2007'!H18+'2008'!H18+'2009'!H18+'2010'!H18+'2011'!H18+'2012'!H18</f>
        <v>7758</v>
      </c>
      <c r="I18" s="93">
        <f>'2003'!I18+'2004'!I18+'2005'!I18+'2006'!I18+'2007'!I18+'2008'!I18+'2009'!I18+'2010'!I18+'2011'!I18+'2012'!I18</f>
        <v>56997</v>
      </c>
      <c r="J18" s="433">
        <f>'2003'!J18+'2004'!J18+'2005'!J18+'2006'!J18+'2007'!J18+'2008'!J18+'2009'!J18+'2010'!J18+'2011'!J18+'2012'!J18</f>
        <v>32673</v>
      </c>
      <c r="K18" s="435">
        <f>'2003'!K18+'2004'!K18+'2005'!K18+'2006'!K18+'2007'!K18+'2008'!K18+'2009'!K18+'2010'!K18+'2011'!K18+'2012'!K18</f>
        <v>16096</v>
      </c>
      <c r="L18" s="433">
        <f>'2003'!L18+'2004'!L18+'2005'!L18+'2006'!L18+'2007'!L18+'2008'!L18+'2009'!L18+'2010'!L18+'2011'!L18+'2012'!L18</f>
        <v>16954</v>
      </c>
      <c r="M18" s="433">
        <f>'2003'!M18+'2004'!M18+'2005'!M18+'2006'!M18+'2007'!M18+'2008'!M18+'2009'!M18+'2010'!M18+'2011'!M18+'2012'!M18</f>
        <v>5042</v>
      </c>
      <c r="N18" s="433">
        <f>'2003'!N18+'2004'!N18+'2005'!N18+'2006'!N18+'2007'!N18+'2008'!N18+'2009'!N18+'2010'!N18+'2011'!N18+'2012'!N18</f>
        <v>4828</v>
      </c>
      <c r="O18" s="433">
        <f>'2003'!O18+'2004'!O18+'2005'!O18+'2006'!O18+'2007'!O18+'2008'!O18+'2009'!O18+'2010'!O18+'2011'!O18+'2012'!O18</f>
        <v>100521</v>
      </c>
      <c r="P18" s="93">
        <f>'2003'!P18+'2004'!P18+'2005'!P18+'2006'!P18+'2007'!P18+'2008'!P18+'2009'!P18+'2010'!P18+'2011'!P18+'2012'!P18</f>
        <v>14916</v>
      </c>
      <c r="Q18" s="433">
        <f>'2003'!Q18+'2004'!Q18+'2005'!Q18+'2006'!Q18+'2007'!Q18+'2008'!Q18+'2009'!Q18+'2010'!Q18+'2011'!Q18+'2012'!Q18</f>
        <v>11186</v>
      </c>
      <c r="R18" s="93">
        <f>'2003'!R18+'2004'!R18+'2005'!R18+'2006'!R18+'2007'!R18+'2008'!R18+'2009'!R18+'2010'!R18+'2011'!R18+'2012'!R18</f>
        <v>45197</v>
      </c>
      <c r="S18" s="433">
        <f>'2003'!S18+'2004'!S18+'2005'!S18+'2006'!S18+'2007'!S18+'2008'!S18+'2009'!S18+'2010'!S18+'2011'!S18+'2012'!S18</f>
        <v>52340</v>
      </c>
      <c r="T18" s="93">
        <f>'2003'!T18+'2004'!T18+'2005'!T18+'2006'!T18+'2007'!T18+'2008'!T18+'2009'!T18+'2010'!T18+'2011'!T18+'2012'!T18</f>
        <v>15819</v>
      </c>
      <c r="U18" s="433">
        <f>'2003'!U18+'2004'!U18+'2005'!U18+'2006'!U18+'2007'!U18+'2008'!U18+'2009'!U18+'2010'!U18+'2011'!U18+'2012'!U18</f>
        <v>17814</v>
      </c>
      <c r="V18" s="93">
        <f>'2003'!V18+'2004'!V18+'2005'!V18+'2006'!V18+'2007'!V18+'2008'!V18+'2009'!V18+'2010'!V18+'2011'!V18+'2012'!V18</f>
        <v>22902</v>
      </c>
      <c r="W18" s="433">
        <f>'2003'!W18+'2004'!W18+'2005'!W18+'2006'!W18+'2007'!W18+'2008'!W18+'2009'!W18+'2010'!W18+'2011'!W18+'2012'!W18</f>
        <v>17935</v>
      </c>
      <c r="X18" s="93">
        <f>'2003'!X18+'2004'!X18+'2005'!X18+'2006'!X18+'2007'!X18+'2008'!X18+'2009'!X18+'2010'!X18+'2011'!X18+'2012'!X18</f>
        <v>17793</v>
      </c>
      <c r="Y18" s="433">
        <f>'2003'!Y18+'2004'!Y18+'2005'!Y18+'2006'!Y18+'2007'!Y18+'2008'!Y18+'2009'!Y18+'2010'!Y18+'2011'!Y18+'2012'!Y18</f>
        <v>11828</v>
      </c>
      <c r="Z18" s="433">
        <f>'2003'!Z18+'2004'!Z18+'2005'!Z18+'2006'!Z18+'2007'!Z18+'2008'!Z18+'2009'!Z18+'2010'!Z18+'2011'!Z18+'2012'!Z18</f>
        <v>21214</v>
      </c>
      <c r="AA18" s="93">
        <f>'2003'!AA18+'2004'!AA18+'2005'!AA18+'2006'!AA18+'2007'!AA18+'2008'!AA18+'2009'!AA18+'2010'!AA18+'2011'!AA18+'2012'!AA18</f>
        <v>26863</v>
      </c>
      <c r="AB18" s="433">
        <f>'2003'!AB18+'2004'!AB18+'2005'!AB18+'2006'!AB18+'2007'!AB18+'2008'!AB18+'2009'!AB18+'2010'!AB18+'2011'!AB18+'2012'!AB18</f>
        <v>19865</v>
      </c>
      <c r="AC18" s="433">
        <f>'2003'!AC18+'2004'!AC18+'2005'!AC18+'2006'!AC18+'2007'!AC18+'2008'!AC18+'2009'!AC18+'2010'!AC18+'2011'!AC18+'2012'!AC18</f>
        <v>11866</v>
      </c>
      <c r="AD18" s="93">
        <f>'2003'!AD18+'2004'!AD18+'2005'!AD18+'2006'!AD18+'2007'!AD18+'2008'!AD18+'2009'!AD18+'2010'!AD18+'2011'!AD18+'2012'!AD18</f>
        <v>70394</v>
      </c>
      <c r="AE18" s="433">
        <f>'2003'!AE18+'2004'!AE18+'2005'!AE18+'2006'!AE18+'2007'!AE18+'2008'!AE18+'2009'!AE18+'2010'!AE18+'2011'!AE18+'2012'!AE18</f>
        <v>5939</v>
      </c>
      <c r="AF18" s="433">
        <f>'2003'!AF18+'2004'!AF18+'2005'!AF18+'2006'!AF18+'2007'!AF18+'2008'!AF18+'2009'!AF18+'2010'!AF18+'2011'!AF18+'2012'!AF18</f>
        <v>16315</v>
      </c>
      <c r="AG18" s="93">
        <f>'2003'!AG18+'2004'!AG18+'2005'!AG18+'2006'!AG18+'2007'!AG18+'2008'!AG18+'2009'!AG18+'2010'!AG18+'2011'!AG18+'2012'!AG18</f>
        <v>19197</v>
      </c>
      <c r="AH18" s="433">
        <f>'2003'!AH18+'2004'!AH18+'2005'!AH18+'2006'!AH18+'2007'!AH18+'2008'!AH18+'2009'!AH18+'2010'!AH18+'2011'!AH18+'2012'!AH18</f>
        <v>10822</v>
      </c>
      <c r="AI18" s="433">
        <f>'2003'!AI18+'2004'!AI18+'2005'!AI18+'2006'!AI18+'2007'!AI18+'2008'!AI18+'2009'!AI18+'2010'!AI18+'2011'!AI18+'2012'!AI18</f>
        <v>16488</v>
      </c>
      <c r="AJ18" s="93">
        <f>'2003'!AJ18+'2004'!AJ18+'2005'!AJ18+'2006'!AJ18+'2007'!AJ18+'2008'!AJ18+'2009'!AJ18+'2010'!AJ18+'2011'!AJ18+'2012'!AJ18</f>
        <v>30318</v>
      </c>
      <c r="AK18" s="433">
        <f>'2003'!AK18+'2004'!AK18+'2005'!AK18+'2006'!AK18+'2007'!AK18+'2008'!AK18+'2009'!AK18+'2010'!AK18+'2011'!AK18+'2012'!AK18</f>
        <v>31248</v>
      </c>
      <c r="AL18" s="433">
        <f>'2003'!AL18+'2004'!AL18+'2005'!AL18+'2006'!AL18+'2007'!AL18+'2008'!AL18+'2009'!AL18+'2010'!AL18+'2011'!AL18+'2012'!AL18</f>
        <v>32270</v>
      </c>
      <c r="AM18" s="93">
        <f>'2003'!AM18+'2004'!AM18+'2005'!AM18+'2006'!AM18+'2007'!AM18+'2008'!AM18+'2009'!AM18+'2010'!AM18+'2011'!AM18+'2012'!AM18</f>
        <v>30359</v>
      </c>
      <c r="AN18" s="433">
        <f>'2003'!AN18+'2004'!AN18+'2005'!AN18+'2006'!AN18+'2007'!AN18+'2008'!AN18+'2009'!AN18+'2010'!AN18+'2011'!AN18+'2012'!AN18</f>
        <v>19382</v>
      </c>
      <c r="AO18" s="433">
        <f>'2003'!AO18+'2004'!AO18+'2005'!AO18+'2006'!AO18+'2007'!AO18+'2008'!AO18+'2009'!AO18+'2010'!AO18+'2011'!AO18+'2012'!AO18</f>
        <v>19338</v>
      </c>
      <c r="AP18" s="93">
        <f>'2003'!AP18+'2004'!AP18+'2005'!AP18+'2006'!AP18+'2007'!AP18+'2008'!AP18+'2009'!AP18+'2010'!AP18+'2011'!AP18+'2012'!AP18</f>
        <v>5586</v>
      </c>
      <c r="AQ18" s="433">
        <f>'2003'!AQ18+'2004'!AQ18+'2005'!AQ18+'2006'!AQ18+'2007'!AQ18+'2008'!AQ18+'2009'!AQ18+'2010'!AQ18+'2011'!AQ18+'2012'!AQ18</f>
        <v>27196</v>
      </c>
      <c r="AR18" s="433">
        <f>'2003'!AR18+'2004'!AR18+'2005'!AR18+'2006'!AR18+'2007'!AR18+'2008'!AR18+'2009'!AR18+'2010'!AR18+'2011'!AR18+'2012'!AR18</f>
        <v>6894</v>
      </c>
      <c r="AS18" s="93">
        <f>'2003'!AS18+'2004'!AS18+'2005'!AS18+'2006'!AS18+'2007'!AS18+'2008'!AS18+'2009'!AS18+'2010'!AS18+'2011'!AS18+'2012'!AS18</f>
        <v>12349</v>
      </c>
      <c r="AT18" s="433">
        <f>'2003'!AT18+'2004'!AT18+'2005'!AT18+'2006'!AT18+'2007'!AT18+'2008'!AT18+'2009'!AT18+'2010'!AT18+'2011'!AT18+'2012'!AT18</f>
        <v>18597</v>
      </c>
      <c r="AU18" s="433">
        <f>'2003'!AU18+'2004'!AU18+'2005'!AU18+'2006'!AU18+'2007'!AU18+'2008'!AU18+'2009'!AU18+'2010'!AU18+'2011'!AU18+'2012'!AU18</f>
        <v>82319</v>
      </c>
      <c r="AV18" s="93">
        <f>'2003'!AV18+'2004'!AV18+'2005'!AV18+'2006'!AV18+'2007'!AV18+'2008'!AV18+'2009'!AV18+'2010'!AV18+'2011'!AV18+'2012'!AV18</f>
        <v>9820</v>
      </c>
      <c r="AW18" s="433">
        <f>'2003'!AW18+'2004'!AW18+'2005'!AW18+'2006'!AW18+'2007'!AW18+'2008'!AW18+'2009'!AW18+'2010'!AW18+'2011'!AW18+'2012'!AW18</f>
        <v>48427</v>
      </c>
      <c r="AX18" s="433">
        <f>'2003'!AX18+'2004'!AX18+'2005'!AX18+'2006'!AX18+'2007'!AX18+'2008'!AX18+'2009'!AX18+'2010'!AX18+'2011'!AX18+'2012'!AX18</f>
        <v>10240</v>
      </c>
      <c r="AY18" s="93">
        <f>'2003'!AY18+'2004'!AY18+'2005'!AY18+'2006'!AY18+'2007'!AY18+'2008'!AY18+'2009'!AY18+'2010'!AY18+'2011'!AY18+'2012'!AY18</f>
        <v>11989</v>
      </c>
      <c r="AZ18" s="433">
        <f>'2003'!AZ18+'2004'!AZ18+'2005'!AZ18+'2006'!AZ18+'2007'!AZ18+'2008'!AZ18+'2009'!AZ18+'2010'!AZ18+'2011'!AZ18+'2012'!AZ18</f>
        <v>30867</v>
      </c>
      <c r="BA18" s="433">
        <f>'2003'!BA18+'2004'!BA18+'2005'!BA18+'2006'!BA18+'2007'!BA18+'2008'!BA18+'2009'!BA18+'2010'!BA18+'2011'!BA18+'2012'!BA18</f>
        <v>27707</v>
      </c>
      <c r="BB18" s="93">
        <f>'2003'!BB18+'2004'!BB18+'2005'!BB18+'2006'!BB18+'2007'!BB18+'2008'!BB18+'2009'!BB18+'2010'!BB18+'2011'!BB18+'2012'!BB18</f>
        <v>45579</v>
      </c>
      <c r="BC18" s="433">
        <f>'2003'!BC18+'2004'!BC18+'2005'!BC18+'2006'!BC18+'2007'!BC18+'2008'!BC18+'2009'!BC18+'2010'!BC18+'2011'!BC18+'2012'!BC18</f>
        <v>29505</v>
      </c>
      <c r="BD18" s="433">
        <f>'2003'!BD18+'2004'!BD18+'2005'!BD18+'2006'!BD18+'2007'!BD18+'2008'!BD18+'2009'!BD18+'2010'!BD18+'2011'!BD18+'2012'!BD18</f>
        <v>16822</v>
      </c>
      <c r="BE18" s="93">
        <f>'2003'!BE18+'2004'!BE18+'2005'!BE18+'2006'!BE18+'2007'!BE18+'2008'!BE18+'2009'!BE18+'2010'!BE18+'2011'!BE18+'2012'!BE18</f>
        <v>26287</v>
      </c>
      <c r="BF18" s="433">
        <f>'2003'!BF18+'2004'!BF18+'2005'!BF18+'2006'!BF18+'2007'!BF18+'2008'!BF18+'2009'!BF18+'2010'!BF18+'2011'!BF18+'2012'!BF18</f>
        <v>19338</v>
      </c>
      <c r="BG18" s="433">
        <f>'2003'!BG18+'2004'!BG18+'2005'!BG18+'2006'!BG18+'2007'!BG18+'2008'!BG18+'2009'!BG18+'2010'!BG18+'2011'!BG18+'2012'!BG18</f>
        <v>4260</v>
      </c>
      <c r="BH18" s="93">
        <f>'2003'!BH18+'2004'!BH18+'2005'!BH18+'2006'!BH18+'2007'!BH18+'2008'!BH18+'2009'!BH18+'2010'!BH18+'2011'!BH18+'2012'!BH18</f>
        <v>11732</v>
      </c>
      <c r="BI18" s="433">
        <f>'2003'!BI18+'2004'!BI18+'2005'!BI18+'2006'!BI18+'2007'!BI18+'2008'!BI18+'2009'!BI18+'2010'!BI18+'2011'!BI18+'2012'!BI18</f>
        <v>18972</v>
      </c>
      <c r="BJ18" s="433">
        <f>'2003'!BJ18+'2004'!BJ18+'2005'!BJ18+'2006'!BJ18+'2007'!BJ18+'2008'!BJ18+'2009'!BJ18+'2010'!BJ18+'2011'!BJ18+'2012'!BJ18</f>
        <v>31903</v>
      </c>
      <c r="BK18" s="442">
        <f>'2003'!BK18+'2004'!BK18+'2005'!BK18+'2006'!BK18+'2007'!BK18+'2008'!BK18+'2009'!BK18+'2010'!BK18+'2011'!BK18+'2012'!BK18</f>
        <v>12165</v>
      </c>
    </row>
    <row r="19" spans="1:63" ht="13.35" customHeight="1">
      <c r="A19" s="51" t="s">
        <v>15</v>
      </c>
      <c r="B19" s="100">
        <f t="shared" si="3"/>
        <v>10788387</v>
      </c>
      <c r="C19" s="93">
        <f>'2003'!C19+'2004'!C19+'2005'!C19+'2006'!C19+'2007'!C19+'2008'!C19+'2009'!C19+'2010'!C19+'2011'!C19+'2012'!C19</f>
        <v>8020770</v>
      </c>
      <c r="D19" s="433">
        <f>'2003'!D19+'2004'!D19+'2005'!D19+'2006'!D19+'2007'!D19+'2008'!D19+'2009'!D19+'2010'!D19+'2011'!D19+'2012'!D19</f>
        <v>3283</v>
      </c>
      <c r="E19" s="93">
        <f>'2003'!E19+'2004'!E19+'2005'!E19+'2006'!E19+'2007'!E19+'2008'!E19+'2009'!E19+'2010'!E19+'2011'!E19+'2012'!E19</f>
        <v>27372</v>
      </c>
      <c r="F19" s="433">
        <f>'2003'!F19+'2004'!F19+'2005'!F19+'2006'!F19+'2007'!F19+'2008'!F19+'2009'!F19+'2010'!F19+'2011'!F19+'2012'!F19</f>
        <v>2436</v>
      </c>
      <c r="G19" s="93">
        <f>'2003'!G19+'2004'!G19+'2005'!G19+'2006'!G19+'2007'!G19+'2008'!G19+'2009'!G19+'2010'!G19+'2011'!G19+'2012'!G19</f>
        <v>13020</v>
      </c>
      <c r="H19" s="433">
        <f>'2003'!H19+'2004'!H19+'2005'!H19+'2006'!H19+'2007'!H19+'2008'!H19+'2009'!H19+'2010'!H19+'2011'!H19+'2012'!H19</f>
        <v>1534</v>
      </c>
      <c r="I19" s="93">
        <f>'2003'!I19+'2004'!I19+'2005'!I19+'2006'!I19+'2007'!I19+'2008'!I19+'2009'!I19+'2010'!I19+'2011'!I19+'2012'!I19</f>
        <v>133146</v>
      </c>
      <c r="J19" s="433">
        <f>'2003'!J19+'2004'!J19+'2005'!J19+'2006'!J19+'2007'!J19+'2008'!J19+'2009'!J19+'2010'!J19+'2011'!J19+'2012'!J19</f>
        <v>127628</v>
      </c>
      <c r="K19" s="435">
        <f>'2003'!K19+'2004'!K19+'2005'!K19+'2006'!K19+'2007'!K19+'2008'!K19+'2009'!K19+'2010'!K19+'2011'!K19+'2012'!K19</f>
        <v>10470</v>
      </c>
      <c r="L19" s="433">
        <f>'2003'!L19+'2004'!L19+'2005'!L19+'2006'!L19+'2007'!L19+'2008'!L19+'2009'!L19+'2010'!L19+'2011'!L19+'2012'!L19</f>
        <v>44618</v>
      </c>
      <c r="M19" s="433">
        <f>'2003'!M19+'2004'!M19+'2005'!M19+'2006'!M19+'2007'!M19+'2008'!M19+'2009'!M19+'2010'!M19+'2011'!M19+'2012'!M19</f>
        <v>8362</v>
      </c>
      <c r="N19" s="433">
        <f>'2003'!N19+'2004'!N19+'2005'!N19+'2006'!N19+'2007'!N19+'2008'!N19+'2009'!N19+'2010'!N19+'2011'!N19+'2012'!N19</f>
        <v>1095</v>
      </c>
      <c r="O19" s="433">
        <f>'2003'!O19+'2004'!O19+'2005'!O19+'2006'!O19+'2007'!O19+'2008'!O19+'2009'!O19+'2010'!O19+'2011'!O19+'2012'!O19</f>
        <v>399940</v>
      </c>
      <c r="P19" s="93">
        <f>'2003'!P19+'2004'!P19+'2005'!P19+'2006'!P19+'2007'!P19+'2008'!P19+'2009'!P19+'2010'!P19+'2011'!P19+'2012'!P19</f>
        <v>2418</v>
      </c>
      <c r="Q19" s="433">
        <f>'2003'!Q19+'2004'!Q19+'2005'!Q19+'2006'!Q19+'2007'!Q19+'2008'!Q19+'2009'!Q19+'2010'!Q19+'2011'!Q19+'2012'!Q19</f>
        <v>6685</v>
      </c>
      <c r="R19" s="93">
        <f>'2003'!R19+'2004'!R19+'2005'!R19+'2006'!R19+'2007'!R19+'2008'!R19+'2009'!R19+'2010'!R19+'2011'!R19+'2012'!R19</f>
        <v>15635</v>
      </c>
      <c r="S19" s="433">
        <f>'2003'!S19+'2004'!S19+'2005'!S19+'2006'!S19+'2007'!S19+'2008'!S19+'2009'!S19+'2010'!S19+'2011'!S19+'2012'!S19</f>
        <v>87542</v>
      </c>
      <c r="T19" s="93">
        <f>'2003'!T19+'2004'!T19+'2005'!T19+'2006'!T19+'2007'!T19+'2008'!T19+'2009'!T19+'2010'!T19+'2011'!T19+'2012'!T19</f>
        <v>6013</v>
      </c>
      <c r="U19" s="433">
        <f>'2003'!U19+'2004'!U19+'2005'!U19+'2006'!U19+'2007'!U19+'2008'!U19+'2009'!U19+'2010'!U19+'2011'!U19+'2012'!U19</f>
        <v>49472</v>
      </c>
      <c r="V19" s="93">
        <f>'2003'!V19+'2004'!V19+'2005'!V19+'2006'!V19+'2007'!V19+'2008'!V19+'2009'!V19+'2010'!V19+'2011'!V19+'2012'!V19</f>
        <v>12159</v>
      </c>
      <c r="W19" s="433">
        <f>'2003'!W19+'2004'!W19+'2005'!W19+'2006'!W19+'2007'!W19+'2008'!W19+'2009'!W19+'2010'!W19+'2011'!W19+'2012'!W19</f>
        <v>11267</v>
      </c>
      <c r="X19" s="93">
        <f>'2003'!X19+'2004'!X19+'2005'!X19+'2006'!X19+'2007'!X19+'2008'!X19+'2009'!X19+'2010'!X19+'2011'!X19+'2012'!X19</f>
        <v>73916</v>
      </c>
      <c r="Y19" s="433">
        <f>'2003'!Y19+'2004'!Y19+'2005'!Y19+'2006'!Y19+'2007'!Y19+'2008'!Y19+'2009'!Y19+'2010'!Y19+'2011'!Y19+'2012'!Y19</f>
        <v>38226</v>
      </c>
      <c r="Z19" s="433">
        <f>'2003'!Z19+'2004'!Z19+'2005'!Z19+'2006'!Z19+'2007'!Z19+'2008'!Z19+'2009'!Z19+'2010'!Z19+'2011'!Z19+'2012'!Z19</f>
        <v>4417</v>
      </c>
      <c r="AA19" s="93">
        <f>'2003'!AA19+'2004'!AA19+'2005'!AA19+'2006'!AA19+'2007'!AA19+'2008'!AA19+'2009'!AA19+'2010'!AA19+'2011'!AA19+'2012'!AA19</f>
        <v>17451</v>
      </c>
      <c r="AB19" s="433">
        <f>'2003'!AB19+'2004'!AB19+'2005'!AB19+'2006'!AB19+'2007'!AB19+'2008'!AB19+'2009'!AB19+'2010'!AB19+'2011'!AB19+'2012'!AB19</f>
        <v>20478</v>
      </c>
      <c r="AC19" s="433">
        <f>'2003'!AC19+'2004'!AC19+'2005'!AC19+'2006'!AC19+'2007'!AC19+'2008'!AC19+'2009'!AC19+'2010'!AC19+'2011'!AC19+'2012'!AC19</f>
        <v>10937</v>
      </c>
      <c r="AD19" s="93">
        <f>'2003'!AD19+'2004'!AD19+'2005'!AD19+'2006'!AD19+'2007'!AD19+'2008'!AD19+'2009'!AD19+'2010'!AD19+'2011'!AD19+'2012'!AD19</f>
        <v>250908</v>
      </c>
      <c r="AE19" s="433">
        <f>'2003'!AE19+'2004'!AE19+'2005'!AE19+'2006'!AE19+'2007'!AE19+'2008'!AE19+'2009'!AE19+'2010'!AE19+'2011'!AE19+'2012'!AE19</f>
        <v>9006</v>
      </c>
      <c r="AF19" s="433">
        <f>'2003'!AF19+'2004'!AF19+'2005'!AF19+'2006'!AF19+'2007'!AF19+'2008'!AF19+'2009'!AF19+'2010'!AF19+'2011'!AF19+'2012'!AF19</f>
        <v>9996</v>
      </c>
      <c r="AG19" s="93">
        <f>'2003'!AG19+'2004'!AG19+'2005'!AG19+'2006'!AG19+'2007'!AG19+'2008'!AG19+'2009'!AG19+'2010'!AG19+'2011'!AG19+'2012'!AG19</f>
        <v>12342</v>
      </c>
      <c r="AH19" s="433">
        <f>'2003'!AH19+'2004'!AH19+'2005'!AH19+'2006'!AH19+'2007'!AH19+'2008'!AH19+'2009'!AH19+'2010'!AH19+'2011'!AH19+'2012'!AH19</f>
        <v>16884</v>
      </c>
      <c r="AI19" s="433">
        <f>'2003'!AI19+'2004'!AI19+'2005'!AI19+'2006'!AI19+'2007'!AI19+'2008'!AI19+'2009'!AI19+'2010'!AI19+'2011'!AI19+'2012'!AI19</f>
        <v>12839</v>
      </c>
      <c r="AJ19" s="93">
        <f>'2003'!AJ19+'2004'!AJ19+'2005'!AJ19+'2006'!AJ19+'2007'!AJ19+'2008'!AJ19+'2009'!AJ19+'2010'!AJ19+'2011'!AJ19+'2012'!AJ19</f>
        <v>85141</v>
      </c>
      <c r="AK19" s="433">
        <f>'2003'!AK19+'2004'!AK19+'2005'!AK19+'2006'!AK19+'2007'!AK19+'2008'!AK19+'2009'!AK19+'2010'!AK19+'2011'!AK19+'2012'!AK19</f>
        <v>8105</v>
      </c>
      <c r="AL19" s="433">
        <f>'2003'!AL19+'2004'!AL19+'2005'!AL19+'2006'!AL19+'2007'!AL19+'2008'!AL19+'2009'!AL19+'2010'!AL19+'2011'!AL19+'2012'!AL19</f>
        <v>11593</v>
      </c>
      <c r="AM19" s="93">
        <f>'2003'!AM19+'2004'!AM19+'2005'!AM19+'2006'!AM19+'2007'!AM19+'2008'!AM19+'2009'!AM19+'2010'!AM19+'2011'!AM19+'2012'!AM19</f>
        <v>82924</v>
      </c>
      <c r="AN19" s="433">
        <f>'2003'!AN19+'2004'!AN19+'2005'!AN19+'2006'!AN19+'2007'!AN19+'2008'!AN19+'2009'!AN19+'2010'!AN19+'2011'!AN19+'2012'!AN19</f>
        <v>14775</v>
      </c>
      <c r="AO19" s="433">
        <f>'2003'!AO19+'2004'!AO19+'2005'!AO19+'2006'!AO19+'2007'!AO19+'2008'!AO19+'2009'!AO19+'2010'!AO19+'2011'!AO19+'2012'!AO19</f>
        <v>6271</v>
      </c>
      <c r="AP19" s="93">
        <f>'2003'!AP19+'2004'!AP19+'2005'!AP19+'2006'!AP19+'2007'!AP19+'2008'!AP19+'2009'!AP19+'2010'!AP19+'2011'!AP19+'2012'!AP19</f>
        <v>1577</v>
      </c>
      <c r="AQ19" s="433">
        <f>'2003'!AQ19+'2004'!AQ19+'2005'!AQ19+'2006'!AQ19+'2007'!AQ19+'2008'!AQ19+'2009'!AQ19+'2010'!AQ19+'2011'!AQ19+'2012'!AQ19</f>
        <v>1889</v>
      </c>
      <c r="AR19" s="433">
        <f>'2003'!AR19+'2004'!AR19+'2005'!AR19+'2006'!AR19+'2007'!AR19+'2008'!AR19+'2009'!AR19+'2010'!AR19+'2011'!AR19+'2012'!AR19</f>
        <v>8520</v>
      </c>
      <c r="AS19" s="93">
        <f>'2003'!AS19+'2004'!AS19+'2005'!AS19+'2006'!AS19+'2007'!AS19+'2008'!AS19+'2009'!AS19+'2010'!AS19+'2011'!AS19+'2012'!AS19</f>
        <v>84793</v>
      </c>
      <c r="AT19" s="433">
        <f>'2003'!AT19+'2004'!AT19+'2005'!AT19+'2006'!AT19+'2007'!AT19+'2008'!AT19+'2009'!AT19+'2010'!AT19+'2011'!AT19+'2012'!AT19</f>
        <v>7854</v>
      </c>
      <c r="AU19" s="433">
        <f>'2003'!AU19+'2004'!AU19+'2005'!AU19+'2006'!AU19+'2007'!AU19+'2008'!AU19+'2009'!AU19+'2010'!AU19+'2011'!AU19+'2012'!AU19</f>
        <v>359200</v>
      </c>
      <c r="AV19" s="93">
        <f>'2003'!AV19+'2004'!AV19+'2005'!AV19+'2006'!AV19+'2007'!AV19+'2008'!AV19+'2009'!AV19+'2010'!AV19+'2011'!AV19+'2012'!AV19</f>
        <v>1300</v>
      </c>
      <c r="AW19" s="433">
        <f>'2003'!AW19+'2004'!AW19+'2005'!AW19+'2006'!AW19+'2007'!AW19+'2008'!AW19+'2009'!AW19+'2010'!AW19+'2011'!AW19+'2012'!AW19</f>
        <v>46070</v>
      </c>
      <c r="AX19" s="433">
        <f>'2003'!AX19+'2004'!AX19+'2005'!AX19+'2006'!AX19+'2007'!AX19+'2008'!AX19+'2009'!AX19+'2010'!AX19+'2011'!AX19+'2012'!AX19</f>
        <v>8358</v>
      </c>
      <c r="AY19" s="93">
        <f>'2003'!AY19+'2004'!AY19+'2005'!AY19+'2006'!AY19+'2007'!AY19+'2008'!AY19+'2009'!AY19+'2010'!AY19+'2011'!AY19+'2012'!AY19</f>
        <v>4581</v>
      </c>
      <c r="AZ19" s="433">
        <f>'2003'!AZ19+'2004'!AZ19+'2005'!AZ19+'2006'!AZ19+'2007'!AZ19+'2008'!AZ19+'2009'!AZ19+'2010'!AZ19+'2011'!AZ19+'2012'!AZ19</f>
        <v>187717</v>
      </c>
      <c r="BA19" s="433">
        <f>'2003'!BA19+'2004'!BA19+'2005'!BA19+'2006'!BA19+'2007'!BA19+'2008'!BA19+'2009'!BA19+'2010'!BA19+'2011'!BA19+'2012'!BA19</f>
        <v>16358</v>
      </c>
      <c r="BB19" s="93">
        <f>'2003'!BB19+'2004'!BB19+'2005'!BB19+'2006'!BB19+'2007'!BB19+'2008'!BB19+'2009'!BB19+'2010'!BB19+'2011'!BB19+'2012'!BB19</f>
        <v>193353</v>
      </c>
      <c r="BC19" s="433">
        <f>'2003'!BC19+'2004'!BC19+'2005'!BC19+'2006'!BC19+'2007'!BC19+'2008'!BC19+'2009'!BC19+'2010'!BC19+'2011'!BC19+'2012'!BC19</f>
        <v>4878</v>
      </c>
      <c r="BD19" s="433">
        <f>'2003'!BD19+'2004'!BD19+'2005'!BD19+'2006'!BD19+'2007'!BD19+'2008'!BD19+'2009'!BD19+'2010'!BD19+'2011'!BD19+'2012'!BD19</f>
        <v>3304</v>
      </c>
      <c r="BE19" s="93">
        <f>'2003'!BE19+'2004'!BE19+'2005'!BE19+'2006'!BE19+'2007'!BE19+'2008'!BE19+'2009'!BE19+'2010'!BE19+'2011'!BE19+'2012'!BE19</f>
        <v>93649</v>
      </c>
      <c r="BF19" s="433">
        <f>'2003'!BF19+'2004'!BF19+'2005'!BF19+'2006'!BF19+'2007'!BF19+'2008'!BF19+'2009'!BF19+'2010'!BF19+'2011'!BF19+'2012'!BF19</f>
        <v>2804</v>
      </c>
      <c r="BG19" s="433">
        <f>'2003'!BG19+'2004'!BG19+'2005'!BG19+'2006'!BG19+'2007'!BG19+'2008'!BG19+'2009'!BG19+'2010'!BG19+'2011'!BG19+'2012'!BG19</f>
        <v>3382</v>
      </c>
      <c r="BH19" s="93">
        <f>'2003'!BH19+'2004'!BH19+'2005'!BH19+'2006'!BH19+'2007'!BH19+'2008'!BH19+'2009'!BH19+'2010'!BH19+'2011'!BH19+'2012'!BH19</f>
        <v>6409</v>
      </c>
      <c r="BI19" s="433">
        <f>'2003'!BI19+'2004'!BI19+'2005'!BI19+'2006'!BI19+'2007'!BI19+'2008'!BI19+'2009'!BI19+'2010'!BI19+'2011'!BI19+'2012'!BI19</f>
        <v>6204</v>
      </c>
      <c r="BJ19" s="433">
        <f>'2003'!BJ19+'2004'!BJ19+'2005'!BJ19+'2006'!BJ19+'2007'!BJ19+'2008'!BJ19+'2009'!BJ19+'2010'!BJ19+'2011'!BJ19+'2012'!BJ19</f>
        <v>25043</v>
      </c>
      <c r="BK19" s="442">
        <f>'2003'!BK19+'2004'!BK19+'2005'!BK19+'2006'!BK19+'2007'!BK19+'2008'!BK19+'2009'!BK19+'2010'!BK19+'2011'!BK19+'2012'!BK19</f>
        <v>50070</v>
      </c>
    </row>
    <row r="20" spans="1:63" ht="13.35" customHeight="1">
      <c r="A20" s="51" t="s">
        <v>16</v>
      </c>
      <c r="B20" s="100">
        <f t="shared" si="3"/>
        <v>9292542</v>
      </c>
      <c r="C20" s="93">
        <f>'2003'!C20+'2004'!C20+'2005'!C20+'2006'!C20+'2007'!C20+'2008'!C20+'2009'!C20+'2010'!C20+'2011'!C20+'2012'!C20</f>
        <v>5367967</v>
      </c>
      <c r="D20" s="433">
        <f>'2003'!D20+'2004'!D20+'2005'!D20+'2006'!D20+'2007'!D20+'2008'!D20+'2009'!D20+'2010'!D20+'2011'!D20+'2012'!D20</f>
        <v>0</v>
      </c>
      <c r="E20" s="93">
        <f>'2003'!E20+'2004'!E20+'2005'!E20+'2006'!E20+'2007'!E20+'2008'!E20+'2009'!E20+'2010'!E20+'2011'!E20+'2012'!E20</f>
        <v>28395</v>
      </c>
      <c r="F20" s="433">
        <f>'2003'!F20+'2004'!F20+'2005'!F20+'2006'!F20+'2007'!F20+'2008'!F20+'2009'!F20+'2010'!F20+'2011'!F20+'2012'!F20</f>
        <v>9136</v>
      </c>
      <c r="G20" s="93">
        <f>'2003'!G20+'2004'!G20+'2005'!G20+'2006'!G20+'2007'!G20+'2008'!G20+'2009'!G20+'2010'!G20+'2011'!G20+'2012'!G20</f>
        <v>9526</v>
      </c>
      <c r="H20" s="433">
        <f>'2003'!H20+'2004'!H20+'2005'!H20+'2006'!H20+'2007'!H20+'2008'!H20+'2009'!H20+'2010'!H20+'2011'!H20+'2012'!H20</f>
        <v>0</v>
      </c>
      <c r="I20" s="93">
        <f>'2003'!I20+'2004'!I20+'2005'!I20+'2006'!I20+'2007'!I20+'2008'!I20+'2009'!I20+'2010'!I20+'2011'!I20+'2012'!I20</f>
        <v>122021</v>
      </c>
      <c r="J20" s="433">
        <f>'2003'!J20+'2004'!J20+'2005'!J20+'2006'!J20+'2007'!J20+'2008'!J20+'2009'!J20+'2010'!J20+'2011'!J20+'2012'!J20</f>
        <v>145414</v>
      </c>
      <c r="K20" s="435">
        <f>'2003'!K20+'2004'!K20+'2005'!K20+'2006'!K20+'2007'!K20+'2008'!K20+'2009'!K20+'2010'!K20+'2011'!K20+'2012'!K20</f>
        <v>18647</v>
      </c>
      <c r="L20" s="433">
        <f>'2003'!L20+'2004'!L20+'2005'!L20+'2006'!L20+'2007'!L20+'2008'!L20+'2009'!L20+'2010'!L20+'2011'!L20+'2012'!L20</f>
        <v>27821</v>
      </c>
      <c r="M20" s="433">
        <f>'2003'!M20+'2004'!M20+'2005'!M20+'2006'!M20+'2007'!M20+'2008'!M20+'2009'!M20+'2010'!M20+'2011'!M20+'2012'!M20</f>
        <v>7904</v>
      </c>
      <c r="N20" s="433">
        <f>'2003'!N20+'2004'!N20+'2005'!N20+'2006'!N20+'2007'!N20+'2008'!N20+'2009'!N20+'2010'!N20+'2011'!N20+'2012'!N20</f>
        <v>1312</v>
      </c>
      <c r="O20" s="433">
        <f>'2003'!O20+'2004'!O20+'2005'!O20+'2006'!O20+'2007'!O20+'2008'!O20+'2009'!O20+'2010'!O20+'2011'!O20+'2012'!O20</f>
        <v>685364</v>
      </c>
      <c r="P20" s="93">
        <f>'2003'!P20+'2004'!P20+'2005'!P20+'2006'!P20+'2007'!P20+'2008'!P20+'2009'!P20+'2010'!P20+'2011'!P20+'2012'!P20</f>
        <v>4994</v>
      </c>
      <c r="Q20" s="433">
        <f>'2003'!Q20+'2004'!Q20+'2005'!Q20+'2006'!Q20+'2007'!Q20+'2008'!Q20+'2009'!Q20+'2010'!Q20+'2011'!Q20+'2012'!Q20</f>
        <v>5063</v>
      </c>
      <c r="R20" s="93">
        <f>'2003'!R20+'2004'!R20+'2005'!R20+'2006'!R20+'2007'!R20+'2008'!R20+'2009'!R20+'2010'!R20+'2011'!R20+'2012'!R20</f>
        <v>74340</v>
      </c>
      <c r="S20" s="433">
        <f>'2003'!S20+'2004'!S20+'2005'!S20+'2006'!S20+'2007'!S20+'2008'!S20+'2009'!S20+'2010'!S20+'2011'!S20+'2012'!S20</f>
        <v>149436</v>
      </c>
      <c r="T20" s="93">
        <f>'2003'!T20+'2004'!T20+'2005'!T20+'2006'!T20+'2007'!T20+'2008'!T20+'2009'!T20+'2010'!T20+'2011'!T20+'2012'!T20</f>
        <v>0</v>
      </c>
      <c r="U20" s="433">
        <f>'2003'!U20+'2004'!U20+'2005'!U20+'2006'!U20+'2007'!U20+'2008'!U20+'2009'!U20+'2010'!U20+'2011'!U20+'2012'!U20</f>
        <v>48169</v>
      </c>
      <c r="V20" s="93">
        <f>'2003'!V20+'2004'!V20+'2005'!V20+'2006'!V20+'2007'!V20+'2008'!V20+'2009'!V20+'2010'!V20+'2011'!V20+'2012'!V20</f>
        <v>9814</v>
      </c>
      <c r="W20" s="433">
        <f>'2003'!W20+'2004'!W20+'2005'!W20+'2006'!W20+'2007'!W20+'2008'!W20+'2009'!W20+'2010'!W20+'2011'!W20+'2012'!W20</f>
        <v>0</v>
      </c>
      <c r="X20" s="93">
        <f>'2003'!X20+'2004'!X20+'2005'!X20+'2006'!X20+'2007'!X20+'2008'!X20+'2009'!X20+'2010'!X20+'2011'!X20+'2012'!X20</f>
        <v>75463</v>
      </c>
      <c r="Y20" s="433">
        <f>'2003'!Y20+'2004'!Y20+'2005'!Y20+'2006'!Y20+'2007'!Y20+'2008'!Y20+'2009'!Y20+'2010'!Y20+'2011'!Y20+'2012'!Y20</f>
        <v>14936</v>
      </c>
      <c r="Z20" s="433">
        <f>'2003'!Z20+'2004'!Z20+'2005'!Z20+'2006'!Z20+'2007'!Z20+'2008'!Z20+'2009'!Z20+'2010'!Z20+'2011'!Z20+'2012'!Z20</f>
        <v>0</v>
      </c>
      <c r="AA20" s="93">
        <f>'2003'!AA20+'2004'!AA20+'2005'!AA20+'2006'!AA20+'2007'!AA20+'2008'!AA20+'2009'!AA20+'2010'!AA20+'2011'!AA20+'2012'!AA20</f>
        <v>18964</v>
      </c>
      <c r="AB20" s="433">
        <f>'2003'!AB20+'2004'!AB20+'2005'!AB20+'2006'!AB20+'2007'!AB20+'2008'!AB20+'2009'!AB20+'2010'!AB20+'2011'!AB20+'2012'!AB20</f>
        <v>55186</v>
      </c>
      <c r="AC20" s="433">
        <f>'2003'!AC20+'2004'!AC20+'2005'!AC20+'2006'!AC20+'2007'!AC20+'2008'!AC20+'2009'!AC20+'2010'!AC20+'2011'!AC20+'2012'!AC20</f>
        <v>2120</v>
      </c>
      <c r="AD20" s="93">
        <f>'2003'!AD20+'2004'!AD20+'2005'!AD20+'2006'!AD20+'2007'!AD20+'2008'!AD20+'2009'!AD20+'2010'!AD20+'2011'!AD20+'2012'!AD20</f>
        <v>519757</v>
      </c>
      <c r="AE20" s="433">
        <f>'2003'!AE20+'2004'!AE20+'2005'!AE20+'2006'!AE20+'2007'!AE20+'2008'!AE20+'2009'!AE20+'2010'!AE20+'2011'!AE20+'2012'!AE20</f>
        <v>1214</v>
      </c>
      <c r="AF20" s="433">
        <f>'2003'!AF20+'2004'!AF20+'2005'!AF20+'2006'!AF20+'2007'!AF20+'2008'!AF20+'2009'!AF20+'2010'!AF20+'2011'!AF20+'2012'!AF20</f>
        <v>0</v>
      </c>
      <c r="AG20" s="93">
        <f>'2003'!AG20+'2004'!AG20+'2005'!AG20+'2006'!AG20+'2007'!AG20+'2008'!AG20+'2009'!AG20+'2010'!AG20+'2011'!AG20+'2012'!AG20</f>
        <v>4659</v>
      </c>
      <c r="AH20" s="433">
        <f>'2003'!AH20+'2004'!AH20+'2005'!AH20+'2006'!AH20+'2007'!AH20+'2008'!AH20+'2009'!AH20+'2010'!AH20+'2011'!AH20+'2012'!AH20</f>
        <v>4948</v>
      </c>
      <c r="AI20" s="433">
        <f>'2003'!AI20+'2004'!AI20+'2005'!AI20+'2006'!AI20+'2007'!AI20+'2008'!AI20+'2009'!AI20+'2010'!AI20+'2011'!AI20+'2012'!AI20</f>
        <v>6466</v>
      </c>
      <c r="AJ20" s="93">
        <f>'2003'!AJ20+'2004'!AJ20+'2005'!AJ20+'2006'!AJ20+'2007'!AJ20+'2008'!AJ20+'2009'!AJ20+'2010'!AJ20+'2011'!AJ20+'2012'!AJ20</f>
        <v>47594</v>
      </c>
      <c r="AK20" s="433">
        <f>'2003'!AK20+'2004'!AK20+'2005'!AK20+'2006'!AK20+'2007'!AK20+'2008'!AK20+'2009'!AK20+'2010'!AK20+'2011'!AK20+'2012'!AK20</f>
        <v>0</v>
      </c>
      <c r="AL20" s="433">
        <f>'2003'!AL20+'2004'!AL20+'2005'!AL20+'2006'!AL20+'2007'!AL20+'2008'!AL20+'2009'!AL20+'2010'!AL20+'2011'!AL20+'2012'!AL20</f>
        <v>20747</v>
      </c>
      <c r="AM20" s="93">
        <f>'2003'!AM20+'2004'!AM20+'2005'!AM20+'2006'!AM20+'2007'!AM20+'2008'!AM20+'2009'!AM20+'2010'!AM20+'2011'!AM20+'2012'!AM20</f>
        <v>59790</v>
      </c>
      <c r="AN20" s="433">
        <f>'2003'!AN20+'2004'!AN20+'2005'!AN20+'2006'!AN20+'2007'!AN20+'2008'!AN20+'2009'!AN20+'2010'!AN20+'2011'!AN20+'2012'!AN20</f>
        <v>1977</v>
      </c>
      <c r="AO20" s="433">
        <f>'2003'!AO20+'2004'!AO20+'2005'!AO20+'2006'!AO20+'2007'!AO20+'2008'!AO20+'2009'!AO20+'2010'!AO20+'2011'!AO20+'2012'!AO20</f>
        <v>10009</v>
      </c>
      <c r="AP20" s="93">
        <f>'2003'!AP20+'2004'!AP20+'2005'!AP20+'2006'!AP20+'2007'!AP20+'2008'!AP20+'2009'!AP20+'2010'!AP20+'2011'!AP20+'2012'!AP20</f>
        <v>0</v>
      </c>
      <c r="AQ20" s="433">
        <f>'2003'!AQ20+'2004'!AQ20+'2005'!AQ20+'2006'!AQ20+'2007'!AQ20+'2008'!AQ20+'2009'!AQ20+'2010'!AQ20+'2011'!AQ20+'2012'!AQ20</f>
        <v>3587</v>
      </c>
      <c r="AR20" s="433">
        <f>'2003'!AR20+'2004'!AR20+'2005'!AR20+'2006'!AR20+'2007'!AR20+'2008'!AR20+'2009'!AR20+'2010'!AR20+'2011'!AR20+'2012'!AR20</f>
        <v>2511</v>
      </c>
      <c r="AS20" s="93">
        <f>'2003'!AS20+'2004'!AS20+'2005'!AS20+'2006'!AS20+'2007'!AS20+'2008'!AS20+'2009'!AS20+'2010'!AS20+'2011'!AS20+'2012'!AS20</f>
        <v>143203</v>
      </c>
      <c r="AT20" s="433">
        <f>'2003'!AT20+'2004'!AT20+'2005'!AT20+'2006'!AT20+'2007'!AT20+'2008'!AT20+'2009'!AT20+'2010'!AT20+'2011'!AT20+'2012'!AT20</f>
        <v>2923</v>
      </c>
      <c r="AU20" s="433">
        <f>'2003'!AU20+'2004'!AU20+'2005'!AU20+'2006'!AU20+'2007'!AU20+'2008'!AU20+'2009'!AU20+'2010'!AU20+'2011'!AU20+'2012'!AU20</f>
        <v>1206628</v>
      </c>
      <c r="AV20" s="93">
        <f>'2003'!AV20+'2004'!AV20+'2005'!AV20+'2006'!AV20+'2007'!AV20+'2008'!AV20+'2009'!AV20+'2010'!AV20+'2011'!AV20+'2012'!AV20</f>
        <v>1768</v>
      </c>
      <c r="AW20" s="433">
        <f>'2003'!AW20+'2004'!AW20+'2005'!AW20+'2006'!AW20+'2007'!AW20+'2008'!AW20+'2009'!AW20+'2010'!AW20+'2011'!AW20+'2012'!AW20</f>
        <v>39559</v>
      </c>
      <c r="AX20" s="433">
        <f>'2003'!AX20+'2004'!AX20+'2005'!AX20+'2006'!AX20+'2007'!AX20+'2008'!AX20+'2009'!AX20+'2010'!AX20+'2011'!AX20+'2012'!AX20</f>
        <v>3302</v>
      </c>
      <c r="AY20" s="93">
        <f>'2003'!AY20+'2004'!AY20+'2005'!AY20+'2006'!AY20+'2007'!AY20+'2008'!AY20+'2009'!AY20+'2010'!AY20+'2011'!AY20+'2012'!AY20</f>
        <v>4391</v>
      </c>
      <c r="AZ20" s="433">
        <f>'2003'!AZ20+'2004'!AZ20+'2005'!AZ20+'2006'!AZ20+'2007'!AZ20+'2008'!AZ20+'2009'!AZ20+'2010'!AZ20+'2011'!AZ20+'2012'!AZ20</f>
        <v>65076</v>
      </c>
      <c r="BA20" s="433">
        <f>'2003'!BA20+'2004'!BA20+'2005'!BA20+'2006'!BA20+'2007'!BA20+'2008'!BA20+'2009'!BA20+'2010'!BA20+'2011'!BA20+'2012'!BA20</f>
        <v>7201</v>
      </c>
      <c r="BB20" s="93">
        <f>'2003'!BB20+'2004'!BB20+'2005'!BB20+'2006'!BB20+'2007'!BB20+'2008'!BB20+'2009'!BB20+'2010'!BB20+'2011'!BB20+'2012'!BB20</f>
        <v>126899</v>
      </c>
      <c r="BC20" s="433">
        <f>'2003'!BC20+'2004'!BC20+'2005'!BC20+'2006'!BC20+'2007'!BC20+'2008'!BC20+'2009'!BC20+'2010'!BC20+'2011'!BC20+'2012'!BC20</f>
        <v>4323</v>
      </c>
      <c r="BD20" s="433">
        <f>'2003'!BD20+'2004'!BD20+'2005'!BD20+'2006'!BD20+'2007'!BD20+'2008'!BD20+'2009'!BD20+'2010'!BD20+'2011'!BD20+'2012'!BD20</f>
        <v>6472</v>
      </c>
      <c r="BE20" s="93">
        <f>'2003'!BE20+'2004'!BE20+'2005'!BE20+'2006'!BE20+'2007'!BE20+'2008'!BE20+'2009'!BE20+'2010'!BE20+'2011'!BE20+'2012'!BE20</f>
        <v>16217</v>
      </c>
      <c r="BF20" s="433">
        <f>'2003'!BF20+'2004'!BF20+'2005'!BF20+'2006'!BF20+'2007'!BF20+'2008'!BF20+'2009'!BF20+'2010'!BF20+'2011'!BF20+'2012'!BF20</f>
        <v>11343</v>
      </c>
      <c r="BG20" s="433">
        <f>'2003'!BG20+'2004'!BG20+'2005'!BG20+'2006'!BG20+'2007'!BG20+'2008'!BG20+'2009'!BG20+'2010'!BG20+'2011'!BG20+'2012'!BG20</f>
        <v>6216</v>
      </c>
      <c r="BH20" s="93">
        <f>'2003'!BH20+'2004'!BH20+'2005'!BH20+'2006'!BH20+'2007'!BH20+'2008'!BH20+'2009'!BH20+'2010'!BH20+'2011'!BH20+'2012'!BH20</f>
        <v>14503</v>
      </c>
      <c r="BI20" s="433">
        <f>'2003'!BI20+'2004'!BI20+'2005'!BI20+'2006'!BI20+'2007'!BI20+'2008'!BI20+'2009'!BI20+'2010'!BI20+'2011'!BI20+'2012'!BI20</f>
        <v>0</v>
      </c>
      <c r="BJ20" s="433">
        <f>'2003'!BJ20+'2004'!BJ20+'2005'!BJ20+'2006'!BJ20+'2007'!BJ20+'2008'!BJ20+'2009'!BJ20+'2010'!BJ20+'2011'!BJ20+'2012'!BJ20</f>
        <v>15903</v>
      </c>
      <c r="BK20" s="442">
        <f>'2003'!BK20+'2004'!BK20+'2005'!BK20+'2006'!BK20+'2007'!BK20+'2008'!BK20+'2009'!BK20+'2010'!BK20+'2011'!BK20+'2012'!BK20</f>
        <v>51364</v>
      </c>
    </row>
    <row r="21" spans="1:63" ht="13.35" customHeight="1">
      <c r="A21" s="51" t="s">
        <v>17</v>
      </c>
      <c r="B21" s="100">
        <f t="shared" si="3"/>
        <v>10206493.083000001</v>
      </c>
      <c r="C21" s="93">
        <f>'2003'!C21+'2004'!C21+'2005'!C21+'2006'!C21+'2007'!C21+'2008'!C21+'2009'!C21+'2010'!C21+'2011'!C21+'2012'!C21</f>
        <v>7824566.2809999995</v>
      </c>
      <c r="D21" s="433">
        <f>'2003'!D21+'2004'!D21+'2005'!D21+'2006'!D21+'2007'!D21+'2008'!D21+'2009'!D21+'2010'!D21+'2011'!D21+'2012'!D21</f>
        <v>642</v>
      </c>
      <c r="E21" s="93">
        <f>'2003'!E21+'2004'!E21+'2005'!E21+'2006'!E21+'2007'!E21+'2008'!E21+'2009'!E21+'2010'!E21+'2011'!E21+'2012'!E21</f>
        <v>13878.32</v>
      </c>
      <c r="F21" s="433">
        <f>'2003'!F21+'2004'!F21+'2005'!F21+'2006'!F21+'2007'!F21+'2008'!F21+'2009'!F21+'2010'!F21+'2011'!F21+'2012'!F21</f>
        <v>0</v>
      </c>
      <c r="G21" s="93">
        <f>'2003'!G21+'2004'!G21+'2005'!G21+'2006'!G21+'2007'!G21+'2008'!G21+'2009'!G21+'2010'!G21+'2011'!G21+'2012'!G21</f>
        <v>2420.7829999999999</v>
      </c>
      <c r="H21" s="433">
        <f>'2003'!H21+'2004'!H21+'2005'!H21+'2006'!H21+'2007'!H21+'2008'!H21+'2009'!H21+'2010'!H21+'2011'!H21+'2012'!H21</f>
        <v>687</v>
      </c>
      <c r="I21" s="93">
        <f>'2003'!I21+'2004'!I21+'2005'!I21+'2006'!I21+'2007'!I21+'2008'!I21+'2009'!I21+'2010'!I21+'2011'!I21+'2012'!I21</f>
        <v>121264.077</v>
      </c>
      <c r="J21" s="433">
        <f>'2003'!J21+'2004'!J21+'2005'!J21+'2006'!J21+'2007'!J21+'2008'!J21+'2009'!J21+'2010'!J21+'2011'!J21+'2012'!J21</f>
        <v>157381.07</v>
      </c>
      <c r="K21" s="435">
        <f>'2003'!K21+'2004'!K21+'2005'!K21+'2006'!K21+'2007'!K21+'2008'!K21+'2009'!K21+'2010'!K21+'2011'!K21+'2012'!K21</f>
        <v>14039</v>
      </c>
      <c r="L21" s="433">
        <f>'2003'!L21+'2004'!L21+'2005'!L21+'2006'!L21+'2007'!L21+'2008'!L21+'2009'!L21+'2010'!L21+'2011'!L21+'2012'!L21</f>
        <v>59524.428</v>
      </c>
      <c r="M21" s="433">
        <f>'2003'!M21+'2004'!M21+'2005'!M21+'2006'!M21+'2007'!M21+'2008'!M21+'2009'!M21+'2010'!M21+'2011'!M21+'2012'!M21</f>
        <v>7710.1590000000006</v>
      </c>
      <c r="N21" s="433">
        <f>'2003'!N21+'2004'!N21+'2005'!N21+'2006'!N21+'2007'!N21+'2008'!N21+'2009'!N21+'2010'!N21+'2011'!N21+'2012'!N21</f>
        <v>1910.1590000000001</v>
      </c>
      <c r="O21" s="433">
        <f>'2003'!O21+'2004'!O21+'2005'!O21+'2006'!O21+'2007'!O21+'2008'!O21+'2009'!O21+'2010'!O21+'2011'!O21+'2012'!O21</f>
        <v>578556.86600000004</v>
      </c>
      <c r="P21" s="93">
        <f>'2003'!P21+'2004'!P21+'2005'!P21+'2006'!P21+'2007'!P21+'2008'!P21+'2009'!P21+'2010'!P21+'2011'!P21+'2012'!P21</f>
        <v>968</v>
      </c>
      <c r="Q21" s="433">
        <f>'2003'!Q21+'2004'!Q21+'2005'!Q21+'2006'!Q21+'2007'!Q21+'2008'!Q21+'2009'!Q21+'2010'!Q21+'2011'!Q21+'2012'!Q21</f>
        <v>3449</v>
      </c>
      <c r="R21" s="93">
        <f>'2003'!R21+'2004'!R21+'2005'!R21+'2006'!R21+'2007'!R21+'2008'!R21+'2009'!R21+'2010'!R21+'2011'!R21+'2012'!R21</f>
        <v>43402</v>
      </c>
      <c r="S21" s="433">
        <f>'2003'!S21+'2004'!S21+'2005'!S21+'2006'!S21+'2007'!S21+'2008'!S21+'2009'!S21+'2010'!S21+'2011'!S21+'2012'!S21</f>
        <v>28541.960999999996</v>
      </c>
      <c r="T21" s="93">
        <f>'2003'!T21+'2004'!T21+'2005'!T21+'2006'!T21+'2007'!T21+'2008'!T21+'2009'!T21+'2010'!T21+'2011'!T21+'2012'!T21</f>
        <v>1420</v>
      </c>
      <c r="U21" s="433">
        <f>'2003'!U21+'2004'!U21+'2005'!U21+'2006'!U21+'2007'!U21+'2008'!U21+'2009'!U21+'2010'!U21+'2011'!U21+'2012'!U21</f>
        <v>28009</v>
      </c>
      <c r="V21" s="93">
        <f>'2003'!V21+'2004'!V21+'2005'!V21+'2006'!V21+'2007'!V21+'2008'!V21+'2009'!V21+'2010'!V21+'2011'!V21+'2012'!V21</f>
        <v>1633</v>
      </c>
      <c r="W21" s="433">
        <f>'2003'!W21+'2004'!W21+'2005'!W21+'2006'!W21+'2007'!W21+'2008'!W21+'2009'!W21+'2010'!W21+'2011'!W21+'2012'!W21</f>
        <v>114</v>
      </c>
      <c r="X21" s="93">
        <f>'2003'!X21+'2004'!X21+'2005'!X21+'2006'!X21+'2007'!X21+'2008'!X21+'2009'!X21+'2010'!X21+'2011'!X21+'2012'!X21</f>
        <v>48654.505000000005</v>
      </c>
      <c r="Y21" s="433">
        <f>'2003'!Y21+'2004'!Y21+'2005'!Y21+'2006'!Y21+'2007'!Y21+'2008'!Y21+'2009'!Y21+'2010'!Y21+'2011'!Y21+'2012'!Y21</f>
        <v>62730</v>
      </c>
      <c r="Z21" s="433">
        <f>'2003'!Z21+'2004'!Z21+'2005'!Z21+'2006'!Z21+'2007'!Z21+'2008'!Z21+'2009'!Z21+'2010'!Z21+'2011'!Z21+'2012'!Z21</f>
        <v>3111.4250000000002</v>
      </c>
      <c r="AA21" s="93">
        <f>'2003'!AA21+'2004'!AA21+'2005'!AA21+'2006'!AA21+'2007'!AA21+'2008'!AA21+'2009'!AA21+'2010'!AA21+'2011'!AA21+'2012'!AA21</f>
        <v>0</v>
      </c>
      <c r="AB21" s="433">
        <f>'2003'!AB21+'2004'!AB21+'2005'!AB21+'2006'!AB21+'2007'!AB21+'2008'!AB21+'2009'!AB21+'2010'!AB21+'2011'!AB21+'2012'!AB21</f>
        <v>54</v>
      </c>
      <c r="AC21" s="433">
        <f>'2003'!AC21+'2004'!AC21+'2005'!AC21+'2006'!AC21+'2007'!AC21+'2008'!AC21+'2009'!AC21+'2010'!AC21+'2011'!AC21+'2012'!AC21</f>
        <v>5943</v>
      </c>
      <c r="AD21" s="93">
        <f>'2003'!AD21+'2004'!AD21+'2005'!AD21+'2006'!AD21+'2007'!AD21+'2008'!AD21+'2009'!AD21+'2010'!AD21+'2011'!AD21+'2012'!AD21</f>
        <v>92865.258000000002</v>
      </c>
      <c r="AE21" s="433">
        <f>'2003'!AE21+'2004'!AE21+'2005'!AE21+'2006'!AE21+'2007'!AE21+'2008'!AE21+'2009'!AE21+'2010'!AE21+'2011'!AE21+'2012'!AE21</f>
        <v>2947.1039999999998</v>
      </c>
      <c r="AF21" s="433">
        <f>'2003'!AF21+'2004'!AF21+'2005'!AF21+'2006'!AF21+'2007'!AF21+'2008'!AF21+'2009'!AF21+'2010'!AF21+'2011'!AF21+'2012'!AF21</f>
        <v>2538</v>
      </c>
      <c r="AG21" s="93">
        <f>'2003'!AG21+'2004'!AG21+'2005'!AG21+'2006'!AG21+'2007'!AG21+'2008'!AG21+'2009'!AG21+'2010'!AG21+'2011'!AG21+'2012'!AG21</f>
        <v>8039</v>
      </c>
      <c r="AH21" s="433">
        <f>'2003'!AH21+'2004'!AH21+'2005'!AH21+'2006'!AH21+'2007'!AH21+'2008'!AH21+'2009'!AH21+'2010'!AH21+'2011'!AH21+'2012'!AH21</f>
        <v>2298</v>
      </c>
      <c r="AI21" s="433">
        <f>'2003'!AI21+'2004'!AI21+'2005'!AI21+'2006'!AI21+'2007'!AI21+'2008'!AI21+'2009'!AI21+'2010'!AI21+'2011'!AI21+'2012'!AI21</f>
        <v>7145.6589999999997</v>
      </c>
      <c r="AJ21" s="93">
        <f>'2003'!AJ21+'2004'!AJ21+'2005'!AJ21+'2006'!AJ21+'2007'!AJ21+'2008'!AJ21+'2009'!AJ21+'2010'!AJ21+'2011'!AJ21+'2012'!AJ21</f>
        <v>0</v>
      </c>
      <c r="AK21" s="433">
        <f>'2003'!AK21+'2004'!AK21+'2005'!AK21+'2006'!AK21+'2007'!AK21+'2008'!AK21+'2009'!AK21+'2010'!AK21+'2011'!AK21+'2012'!AK21</f>
        <v>4462.4889999999996</v>
      </c>
      <c r="AL21" s="433">
        <f>'2003'!AL21+'2004'!AL21+'2005'!AL21+'2006'!AL21+'2007'!AL21+'2008'!AL21+'2009'!AL21+'2010'!AL21+'2011'!AL21+'2012'!AL21</f>
        <v>3746</v>
      </c>
      <c r="AM21" s="93">
        <f>'2003'!AM21+'2004'!AM21+'2005'!AM21+'2006'!AM21+'2007'!AM21+'2008'!AM21+'2009'!AM21+'2010'!AM21+'2011'!AM21+'2012'!AM21</f>
        <v>11046.436</v>
      </c>
      <c r="AN21" s="433">
        <f>'2003'!AN21+'2004'!AN21+'2005'!AN21+'2006'!AN21+'2007'!AN21+'2008'!AN21+'2009'!AN21+'2010'!AN21+'2011'!AN21+'2012'!AN21</f>
        <v>7</v>
      </c>
      <c r="AO21" s="433">
        <f>'2003'!AO21+'2004'!AO21+'2005'!AO21+'2006'!AO21+'2007'!AO21+'2008'!AO21+'2009'!AO21+'2010'!AO21+'2011'!AO21+'2012'!AO21</f>
        <v>0</v>
      </c>
      <c r="AP21" s="93">
        <f>'2003'!AP21+'2004'!AP21+'2005'!AP21+'2006'!AP21+'2007'!AP21+'2008'!AP21+'2009'!AP21+'2010'!AP21+'2011'!AP21+'2012'!AP21</f>
        <v>846</v>
      </c>
      <c r="AQ21" s="433">
        <f>'2003'!AQ21+'2004'!AQ21+'2005'!AQ21+'2006'!AQ21+'2007'!AQ21+'2008'!AQ21+'2009'!AQ21+'2010'!AQ21+'2011'!AQ21+'2012'!AQ21</f>
        <v>89</v>
      </c>
      <c r="AR21" s="433">
        <f>'2003'!AR21+'2004'!AR21+'2005'!AR21+'2006'!AR21+'2007'!AR21+'2008'!AR21+'2009'!AR21+'2010'!AR21+'2011'!AR21+'2012'!AR21</f>
        <v>2589</v>
      </c>
      <c r="AS21" s="93">
        <f>'2003'!AS21+'2004'!AS21+'2005'!AS21+'2006'!AS21+'2007'!AS21+'2008'!AS21+'2009'!AS21+'2010'!AS21+'2011'!AS21+'2012'!AS21</f>
        <v>19742.698</v>
      </c>
      <c r="AT21" s="433">
        <f>'2003'!AT21+'2004'!AT21+'2005'!AT21+'2006'!AT21+'2007'!AT21+'2008'!AT21+'2009'!AT21+'2010'!AT21+'2011'!AT21+'2012'!AT21</f>
        <v>754</v>
      </c>
      <c r="AU21" s="433">
        <f>'2003'!AU21+'2004'!AU21+'2005'!AU21+'2006'!AU21+'2007'!AU21+'2008'!AU21+'2009'!AU21+'2010'!AU21+'2011'!AU21+'2012'!AU21</f>
        <v>627360.90099999995</v>
      </c>
      <c r="AV21" s="93">
        <f>'2003'!AV21+'2004'!AV21+'2005'!AV21+'2006'!AV21+'2007'!AV21+'2008'!AV21+'2009'!AV21+'2010'!AV21+'2011'!AV21+'2012'!AV21</f>
        <v>0</v>
      </c>
      <c r="AW21" s="433">
        <f>'2003'!AW21+'2004'!AW21+'2005'!AW21+'2006'!AW21+'2007'!AW21+'2008'!AW21+'2009'!AW21+'2010'!AW21+'2011'!AW21+'2012'!AW21</f>
        <v>773.28</v>
      </c>
      <c r="AX21" s="433">
        <f>'2003'!AX21+'2004'!AX21+'2005'!AX21+'2006'!AX21+'2007'!AX21+'2008'!AX21+'2009'!AX21+'2010'!AX21+'2011'!AX21+'2012'!AX21</f>
        <v>0</v>
      </c>
      <c r="AY21" s="93">
        <f>'2003'!AY21+'2004'!AY21+'2005'!AY21+'2006'!AY21+'2007'!AY21+'2008'!AY21+'2009'!AY21+'2010'!AY21+'2011'!AY21+'2012'!AY21</f>
        <v>607</v>
      </c>
      <c r="AZ21" s="433">
        <f>'2003'!AZ21+'2004'!AZ21+'2005'!AZ21+'2006'!AZ21+'2007'!AZ21+'2008'!AZ21+'2009'!AZ21+'2010'!AZ21+'2011'!AZ21+'2012'!AZ21</f>
        <v>88465.29800000001</v>
      </c>
      <c r="BA21" s="433">
        <f>'2003'!BA21+'2004'!BA21+'2005'!BA21+'2006'!BA21+'2007'!BA21+'2008'!BA21+'2009'!BA21+'2010'!BA21+'2011'!BA21+'2012'!BA21</f>
        <v>17582</v>
      </c>
      <c r="BB21" s="93">
        <f>'2003'!BB21+'2004'!BB21+'2005'!BB21+'2006'!BB21+'2007'!BB21+'2008'!BB21+'2009'!BB21+'2010'!BB21+'2011'!BB21+'2012'!BB21</f>
        <v>146025.17799999999</v>
      </c>
      <c r="BC21" s="433">
        <f>'2003'!BC21+'2004'!BC21+'2005'!BC21+'2006'!BC21+'2007'!BC21+'2008'!BC21+'2009'!BC21+'2010'!BC21+'2011'!BC21+'2012'!BC21</f>
        <v>0</v>
      </c>
      <c r="BD21" s="433">
        <f>'2003'!BD21+'2004'!BD21+'2005'!BD21+'2006'!BD21+'2007'!BD21+'2008'!BD21+'2009'!BD21+'2010'!BD21+'2011'!BD21+'2012'!BD21</f>
        <v>1181</v>
      </c>
      <c r="BE21" s="93">
        <f>'2003'!BE21+'2004'!BE21+'2005'!BE21+'2006'!BE21+'2007'!BE21+'2008'!BE21+'2009'!BE21+'2010'!BE21+'2011'!BE21+'2012'!BE21</f>
        <v>95304.585000000006</v>
      </c>
      <c r="BF21" s="433">
        <f>'2003'!BF21+'2004'!BF21+'2005'!BF21+'2006'!BF21+'2007'!BF21+'2008'!BF21+'2009'!BF21+'2010'!BF21+'2011'!BF21+'2012'!BF21</f>
        <v>625</v>
      </c>
      <c r="BG21" s="433">
        <f>'2003'!BG21+'2004'!BG21+'2005'!BG21+'2006'!BG21+'2007'!BG21+'2008'!BG21+'2009'!BG21+'2010'!BG21+'2011'!BG21+'2012'!BG21</f>
        <v>1230.5999999999999</v>
      </c>
      <c r="BH21" s="93">
        <f>'2003'!BH21+'2004'!BH21+'2005'!BH21+'2006'!BH21+'2007'!BH21+'2008'!BH21+'2009'!BH21+'2010'!BH21+'2011'!BH21+'2012'!BH21</f>
        <v>33664.563000000002</v>
      </c>
      <c r="BI21" s="433">
        <f>'2003'!BI21+'2004'!BI21+'2005'!BI21+'2006'!BI21+'2007'!BI21+'2008'!BI21+'2009'!BI21+'2010'!BI21+'2011'!BI21+'2012'!BI21</f>
        <v>8430</v>
      </c>
      <c r="BJ21" s="433">
        <f>'2003'!BJ21+'2004'!BJ21+'2005'!BJ21+'2006'!BJ21+'2007'!BJ21+'2008'!BJ21+'2009'!BJ21+'2010'!BJ21+'2011'!BJ21+'2012'!BJ21</f>
        <v>0</v>
      </c>
      <c r="BK21" s="442">
        <f>'2003'!BK21+'2004'!BK21+'2005'!BK21+'2006'!BK21+'2007'!BK21+'2008'!BK21+'2009'!BK21+'2010'!BK21+'2011'!BK21+'2012'!BK21</f>
        <v>15518</v>
      </c>
    </row>
    <row r="22" spans="1:63" ht="13.35" customHeight="1">
      <c r="A22" s="51" t="s">
        <v>18</v>
      </c>
      <c r="B22" s="100">
        <f t="shared" si="3"/>
        <v>63875606.505000003</v>
      </c>
      <c r="C22" s="93">
        <f>'2003'!C22+'2004'!C22+'2005'!C22+'2006'!C22+'2007'!C22+'2008'!C22+'2009'!C22+'2010'!C22+'2011'!C22+'2012'!C22</f>
        <v>43282112.300000004</v>
      </c>
      <c r="D22" s="433">
        <f>'2003'!D22+'2004'!D22+'2005'!D22+'2006'!D22+'2007'!D22+'2008'!D22+'2009'!D22+'2010'!D22+'2011'!D22+'2012'!D22</f>
        <v>0</v>
      </c>
      <c r="E22" s="93">
        <f>'2003'!E22+'2004'!E22+'2005'!E22+'2006'!E22+'2007'!E22+'2008'!E22+'2009'!E22+'2010'!E22+'2011'!E22+'2012'!E22</f>
        <v>0</v>
      </c>
      <c r="F22" s="433">
        <f>'2003'!F22+'2004'!F22+'2005'!F22+'2006'!F22+'2007'!F22+'2008'!F22+'2009'!F22+'2010'!F22+'2011'!F22+'2012'!F22</f>
        <v>0</v>
      </c>
      <c r="G22" s="93">
        <f>'2003'!G22+'2004'!G22+'2005'!G22+'2006'!G22+'2007'!G22+'2008'!G22+'2009'!G22+'2010'!G22+'2011'!G22+'2012'!G22</f>
        <v>83553.356</v>
      </c>
      <c r="H22" s="433">
        <f>'2003'!H22+'2004'!H22+'2005'!H22+'2006'!H22+'2007'!H22+'2008'!H22+'2009'!H22+'2010'!H22+'2011'!H22+'2012'!H22</f>
        <v>0</v>
      </c>
      <c r="I22" s="93">
        <f>'2003'!I22+'2004'!I22+'2005'!I22+'2006'!I22+'2007'!I22+'2008'!I22+'2009'!I22+'2010'!I22+'2011'!I22+'2012'!I22</f>
        <v>267249.3</v>
      </c>
      <c r="J22" s="433">
        <f>'2003'!J22+'2004'!J22+'2005'!J22+'2006'!J22+'2007'!J22+'2008'!J22+'2009'!J22+'2010'!J22+'2011'!J22+'2012'!J22</f>
        <v>202013</v>
      </c>
      <c r="K22" s="435">
        <f>'2003'!K22+'2004'!K22+'2005'!K22+'2006'!K22+'2007'!K22+'2008'!K22+'2009'!K22+'2010'!K22+'2011'!K22+'2012'!K22</f>
        <v>19453</v>
      </c>
      <c r="L22" s="433">
        <f>'2003'!L22+'2004'!L22+'2005'!L22+'2006'!L22+'2007'!L22+'2008'!L22+'2009'!L22+'2010'!L22+'2011'!L22+'2012'!L22</f>
        <v>317210.62700000004</v>
      </c>
      <c r="M22" s="433">
        <f>'2003'!M22+'2004'!M22+'2005'!M22+'2006'!M22+'2007'!M22+'2008'!M22+'2009'!M22+'2010'!M22+'2011'!M22+'2012'!M22</f>
        <v>143190.25099999999</v>
      </c>
      <c r="N22" s="433">
        <f>'2003'!N22+'2004'!N22+'2005'!N22+'2006'!N22+'2007'!N22+'2008'!N22+'2009'!N22+'2010'!N22+'2011'!N22+'2012'!N22</f>
        <v>0</v>
      </c>
      <c r="O22" s="433">
        <f>'2003'!O22+'2004'!O22+'2005'!O22+'2006'!O22+'2007'!O22+'2008'!O22+'2009'!O22+'2010'!O22+'2011'!O22+'2012'!O22</f>
        <v>6740516.7799999993</v>
      </c>
      <c r="P22" s="93">
        <f>'2003'!P22+'2004'!P22+'2005'!P22+'2006'!P22+'2007'!P22+'2008'!P22+'2009'!P22+'2010'!P22+'2011'!P22+'2012'!P22</f>
        <v>0</v>
      </c>
      <c r="Q22" s="433">
        <f>'2003'!Q22+'2004'!Q22+'2005'!Q22+'2006'!Q22+'2007'!Q22+'2008'!Q22+'2009'!Q22+'2010'!Q22+'2011'!Q22+'2012'!Q22</f>
        <v>193</v>
      </c>
      <c r="R22" s="93">
        <f>'2003'!R22+'2004'!R22+'2005'!R22+'2006'!R22+'2007'!R22+'2008'!R22+'2009'!R22+'2010'!R22+'2011'!R22+'2012'!R22</f>
        <v>172420.85200000001</v>
      </c>
      <c r="S22" s="433">
        <f>'2003'!S22+'2004'!S22+'2005'!S22+'2006'!S22+'2007'!S22+'2008'!S22+'2009'!S22+'2010'!S22+'2011'!S22+'2012'!S22</f>
        <v>756805.88199999998</v>
      </c>
      <c r="T22" s="93">
        <f>'2003'!T22+'2004'!T22+'2005'!T22+'2006'!T22+'2007'!T22+'2008'!T22+'2009'!T22+'2010'!T22+'2011'!T22+'2012'!T22</f>
        <v>0</v>
      </c>
      <c r="U22" s="433">
        <f>'2003'!U22+'2004'!U22+'2005'!U22+'2006'!U22+'2007'!U22+'2008'!U22+'2009'!U22+'2010'!U22+'2011'!U22+'2012'!U22</f>
        <v>307442</v>
      </c>
      <c r="V22" s="93">
        <f>'2003'!V22+'2004'!V22+'2005'!V22+'2006'!V22+'2007'!V22+'2008'!V22+'2009'!V22+'2010'!V22+'2011'!V22+'2012'!V22</f>
        <v>0</v>
      </c>
      <c r="W22" s="433">
        <f>'2003'!W22+'2004'!W22+'2005'!W22+'2006'!W22+'2007'!W22+'2008'!W22+'2009'!W22+'2010'!W22+'2011'!W22+'2012'!W22</f>
        <v>0</v>
      </c>
      <c r="X22" s="93">
        <f>'2003'!X22+'2004'!X22+'2005'!X22+'2006'!X22+'2007'!X22+'2008'!X22+'2009'!X22+'2010'!X22+'2011'!X22+'2012'!X22</f>
        <v>49650.879999999997</v>
      </c>
      <c r="Y22" s="433">
        <f>'2003'!Y22+'2004'!Y22+'2005'!Y22+'2006'!Y22+'2007'!Y22+'2008'!Y22+'2009'!Y22+'2010'!Y22+'2011'!Y22+'2012'!Y22</f>
        <v>102640</v>
      </c>
      <c r="Z22" s="433">
        <f>'2003'!Z22+'2004'!Z22+'2005'!Z22+'2006'!Z22+'2007'!Z22+'2008'!Z22+'2009'!Z22+'2010'!Z22+'2011'!Z22+'2012'!Z22</f>
        <v>53388.707999999999</v>
      </c>
      <c r="AA22" s="93">
        <f>'2003'!AA22+'2004'!AA22+'2005'!AA22+'2006'!AA22+'2007'!AA22+'2008'!AA22+'2009'!AA22+'2010'!AA22+'2011'!AA22+'2012'!AA22</f>
        <v>7332</v>
      </c>
      <c r="AB22" s="433">
        <f>'2003'!AB22+'2004'!AB22+'2005'!AB22+'2006'!AB22+'2007'!AB22+'2008'!AB22+'2009'!AB22+'2010'!AB22+'2011'!AB22+'2012'!AB22</f>
        <v>72101</v>
      </c>
      <c r="AC22" s="433">
        <f>'2003'!AC22+'2004'!AC22+'2005'!AC22+'2006'!AC22+'2007'!AC22+'2008'!AC22+'2009'!AC22+'2010'!AC22+'2011'!AC22+'2012'!AC22</f>
        <v>35003</v>
      </c>
      <c r="AD22" s="93">
        <f>'2003'!AD22+'2004'!AD22+'2005'!AD22+'2006'!AD22+'2007'!AD22+'2008'!AD22+'2009'!AD22+'2010'!AD22+'2011'!AD22+'2012'!AD22</f>
        <v>2008954</v>
      </c>
      <c r="AE22" s="433">
        <f>'2003'!AE22+'2004'!AE22+'2005'!AE22+'2006'!AE22+'2007'!AE22+'2008'!AE22+'2009'!AE22+'2010'!AE22+'2011'!AE22+'2012'!AE22</f>
        <v>38553.794999999998</v>
      </c>
      <c r="AF22" s="433">
        <f>'2003'!AF22+'2004'!AF22+'2005'!AF22+'2006'!AF22+'2007'!AF22+'2008'!AF22+'2009'!AF22+'2010'!AF22+'2011'!AF22+'2012'!AF22</f>
        <v>0</v>
      </c>
      <c r="AG22" s="93">
        <f>'2003'!AG22+'2004'!AG22+'2005'!AG22+'2006'!AG22+'2007'!AG22+'2008'!AG22+'2009'!AG22+'2010'!AG22+'2011'!AG22+'2012'!AG22</f>
        <v>0</v>
      </c>
      <c r="AH22" s="433">
        <f>'2003'!AH22+'2004'!AH22+'2005'!AH22+'2006'!AH22+'2007'!AH22+'2008'!AH22+'2009'!AH22+'2010'!AH22+'2011'!AH22+'2012'!AH22</f>
        <v>56501.131999999998</v>
      </c>
      <c r="AI22" s="433">
        <f>'2003'!AI22+'2004'!AI22+'2005'!AI22+'2006'!AI22+'2007'!AI22+'2008'!AI22+'2009'!AI22+'2010'!AI22+'2011'!AI22+'2012'!AI22</f>
        <v>33105.392999999996</v>
      </c>
      <c r="AJ22" s="93">
        <f>'2003'!AJ22+'2004'!AJ22+'2005'!AJ22+'2006'!AJ22+'2007'!AJ22+'2008'!AJ22+'2009'!AJ22+'2010'!AJ22+'2011'!AJ22+'2012'!AJ22</f>
        <v>475626</v>
      </c>
      <c r="AK22" s="433">
        <f>'2003'!AK22+'2004'!AK22+'2005'!AK22+'2006'!AK22+'2007'!AK22+'2008'!AK22+'2009'!AK22+'2010'!AK22+'2011'!AK22+'2012'!AK22</f>
        <v>3643</v>
      </c>
      <c r="AL22" s="433">
        <f>'2003'!AL22+'2004'!AL22+'2005'!AL22+'2006'!AL22+'2007'!AL22+'2008'!AL22+'2009'!AL22+'2010'!AL22+'2011'!AL22+'2012'!AL22</f>
        <v>95864</v>
      </c>
      <c r="AM22" s="93">
        <f>'2003'!AM22+'2004'!AM22+'2005'!AM22+'2006'!AM22+'2007'!AM22+'2008'!AM22+'2009'!AM22+'2010'!AM22+'2011'!AM22+'2012'!AM22</f>
        <v>281729.788</v>
      </c>
      <c r="AN22" s="433">
        <f>'2003'!AN22+'2004'!AN22+'2005'!AN22+'2006'!AN22+'2007'!AN22+'2008'!AN22+'2009'!AN22+'2010'!AN22+'2011'!AN22+'2012'!AN22</f>
        <v>0</v>
      </c>
      <c r="AO22" s="433">
        <f>'2003'!AO22+'2004'!AO22+'2005'!AO22+'2006'!AO22+'2007'!AO22+'2008'!AO22+'2009'!AO22+'2010'!AO22+'2011'!AO22+'2012'!AO22</f>
        <v>0</v>
      </c>
      <c r="AP22" s="93">
        <f>'2003'!AP22+'2004'!AP22+'2005'!AP22+'2006'!AP22+'2007'!AP22+'2008'!AP22+'2009'!AP22+'2010'!AP22+'2011'!AP22+'2012'!AP22</f>
        <v>0</v>
      </c>
      <c r="AQ22" s="433">
        <f>'2003'!AQ22+'2004'!AQ22+'2005'!AQ22+'2006'!AQ22+'2007'!AQ22+'2008'!AQ22+'2009'!AQ22+'2010'!AQ22+'2011'!AQ22+'2012'!AQ22</f>
        <v>0</v>
      </c>
      <c r="AR22" s="433">
        <f>'2003'!AR22+'2004'!AR22+'2005'!AR22+'2006'!AR22+'2007'!AR22+'2008'!AR22+'2009'!AR22+'2010'!AR22+'2011'!AR22+'2012'!AR22</f>
        <v>0</v>
      </c>
      <c r="AS22" s="93">
        <f>'2003'!AS22+'2004'!AS22+'2005'!AS22+'2006'!AS22+'2007'!AS22+'2008'!AS22+'2009'!AS22+'2010'!AS22+'2011'!AS22+'2012'!AS22</f>
        <v>207055.554</v>
      </c>
      <c r="AT22" s="433">
        <f>'2003'!AT22+'2004'!AT22+'2005'!AT22+'2006'!AT22+'2007'!AT22+'2008'!AT22+'2009'!AT22+'2010'!AT22+'2011'!AT22+'2012'!AT22</f>
        <v>0</v>
      </c>
      <c r="AU22" s="433">
        <f>'2003'!AU22+'2004'!AU22+'2005'!AU22+'2006'!AU22+'2007'!AU22+'2008'!AU22+'2009'!AU22+'2010'!AU22+'2011'!AU22+'2012'!AU22</f>
        <v>5369559</v>
      </c>
      <c r="AV22" s="93">
        <f>'2003'!AV22+'2004'!AV22+'2005'!AV22+'2006'!AV22+'2007'!AV22+'2008'!AV22+'2009'!AV22+'2010'!AV22+'2011'!AV22+'2012'!AV22</f>
        <v>0</v>
      </c>
      <c r="AW22" s="433">
        <f>'2003'!AW22+'2004'!AW22+'2005'!AW22+'2006'!AW22+'2007'!AW22+'2008'!AW22+'2009'!AW22+'2010'!AW22+'2011'!AW22+'2012'!AW22</f>
        <v>189013.33999999997</v>
      </c>
      <c r="AX22" s="433">
        <f>'2003'!AX22+'2004'!AX22+'2005'!AX22+'2006'!AX22+'2007'!AX22+'2008'!AX22+'2009'!AX22+'2010'!AX22+'2011'!AX22+'2012'!AX22</f>
        <v>37000</v>
      </c>
      <c r="AY22" s="93">
        <f>'2003'!AY22+'2004'!AY22+'2005'!AY22+'2006'!AY22+'2007'!AY22+'2008'!AY22+'2009'!AY22+'2010'!AY22+'2011'!AY22+'2012'!AY22</f>
        <v>0</v>
      </c>
      <c r="AZ22" s="433">
        <f>'2003'!AZ22+'2004'!AZ22+'2005'!AZ22+'2006'!AZ22+'2007'!AZ22+'2008'!AZ22+'2009'!AZ22+'2010'!AZ22+'2011'!AZ22+'2012'!AZ22</f>
        <v>119309.32700000002</v>
      </c>
      <c r="BA22" s="433">
        <f>'2003'!BA22+'2004'!BA22+'2005'!BA22+'2006'!BA22+'2007'!BA22+'2008'!BA22+'2009'!BA22+'2010'!BA22+'2011'!BA22+'2012'!BA22</f>
        <v>10209</v>
      </c>
      <c r="BB22" s="93">
        <f>'2003'!BB22+'2004'!BB22+'2005'!BB22+'2006'!BB22+'2007'!BB22+'2008'!BB22+'2009'!BB22+'2010'!BB22+'2011'!BB22+'2012'!BB22</f>
        <v>1666495.4</v>
      </c>
      <c r="BC22" s="433">
        <f>'2003'!BC22+'2004'!BC22+'2005'!BC22+'2006'!BC22+'2007'!BC22+'2008'!BC22+'2009'!BC22+'2010'!BC22+'2011'!BC22+'2012'!BC22</f>
        <v>0</v>
      </c>
      <c r="BD22" s="433">
        <f>'2003'!BD22+'2004'!BD22+'2005'!BD22+'2006'!BD22+'2007'!BD22+'2008'!BD22+'2009'!BD22+'2010'!BD22+'2011'!BD22+'2012'!BD22</f>
        <v>0</v>
      </c>
      <c r="BE22" s="93">
        <f>'2003'!BE22+'2004'!BE22+'2005'!BE22+'2006'!BE22+'2007'!BE22+'2008'!BE22+'2009'!BE22+'2010'!BE22+'2011'!BE22+'2012'!BE22</f>
        <v>304925.71499999997</v>
      </c>
      <c r="BF22" s="433">
        <f>'2003'!BF22+'2004'!BF22+'2005'!BF22+'2006'!BF22+'2007'!BF22+'2008'!BF22+'2009'!BF22+'2010'!BF22+'2011'!BF22+'2012'!BF22</f>
        <v>0</v>
      </c>
      <c r="BG22" s="433">
        <f>'2003'!BG22+'2004'!BG22+'2005'!BG22+'2006'!BG22+'2007'!BG22+'2008'!BG22+'2009'!BG22+'2010'!BG22+'2011'!BG22+'2012'!BG22</f>
        <v>0</v>
      </c>
      <c r="BH22" s="93">
        <f>'2003'!BH22+'2004'!BH22+'2005'!BH22+'2006'!BH22+'2007'!BH22+'2008'!BH22+'2009'!BH22+'2010'!BH22+'2011'!BH22+'2012'!BH22</f>
        <v>313967.125</v>
      </c>
      <c r="BI22" s="433">
        <f>'2003'!BI22+'2004'!BI22+'2005'!BI22+'2006'!BI22+'2007'!BI22+'2008'!BI22+'2009'!BI22+'2010'!BI22+'2011'!BI22+'2012'!BI22</f>
        <v>0</v>
      </c>
      <c r="BJ22" s="433">
        <f>'2003'!BJ22+'2004'!BJ22+'2005'!BJ22+'2006'!BJ22+'2007'!BJ22+'2008'!BJ22+'2009'!BJ22+'2010'!BJ22+'2011'!BJ22+'2012'!BJ22</f>
        <v>0</v>
      </c>
      <c r="BK22" s="442">
        <f>'2003'!BK22+'2004'!BK22+'2005'!BK22+'2006'!BK22+'2007'!BK22+'2008'!BK22+'2009'!BK22+'2010'!BK22+'2011'!BK22+'2012'!BK22</f>
        <v>51819</v>
      </c>
    </row>
    <row r="23" spans="1:63" ht="13.35" customHeight="1">
      <c r="A23" s="51" t="s">
        <v>19</v>
      </c>
      <c r="B23" s="100">
        <f t="shared" si="3"/>
        <v>2880980</v>
      </c>
      <c r="C23" s="93">
        <f>'2003'!C23+'2004'!C23+'2005'!C23+'2006'!C23+'2007'!C23+'2008'!C23+'2009'!C23+'2010'!C23+'2011'!C23+'2012'!C23</f>
        <v>626915</v>
      </c>
      <c r="D23" s="433">
        <f>'2003'!D23+'2004'!D23+'2005'!D23+'2006'!D23+'2007'!D23+'2008'!D23+'2009'!D23+'2010'!D23+'2011'!D23+'2012'!D23</f>
        <v>28297</v>
      </c>
      <c r="E23" s="93">
        <f>'2003'!E23+'2004'!E23+'2005'!E23+'2006'!E23+'2007'!E23+'2008'!E23+'2009'!E23+'2010'!E23+'2011'!E23+'2012'!E23</f>
        <v>737</v>
      </c>
      <c r="F23" s="433">
        <f>'2003'!F23+'2004'!F23+'2005'!F23+'2006'!F23+'2007'!F23+'2008'!F23+'2009'!F23+'2010'!F23+'2011'!F23+'2012'!F23</f>
        <v>31692</v>
      </c>
      <c r="G23" s="93">
        <f>'2003'!G23+'2004'!G23+'2005'!G23+'2006'!G23+'2007'!G23+'2008'!G23+'2009'!G23+'2010'!G23+'2011'!G23+'2012'!G23</f>
        <v>0</v>
      </c>
      <c r="H23" s="433">
        <f>'2003'!H23+'2004'!H23+'2005'!H23+'2006'!H23+'2007'!H23+'2008'!H23+'2009'!H23+'2010'!H23+'2011'!H23+'2012'!H23</f>
        <v>4460</v>
      </c>
      <c r="I23" s="93">
        <f>'2003'!I23+'2004'!I23+'2005'!I23+'2006'!I23+'2007'!I23+'2008'!I23+'2009'!I23+'2010'!I23+'2011'!I23+'2012'!I23</f>
        <v>36825</v>
      </c>
      <c r="J23" s="433">
        <f>'2003'!J23+'2004'!J23+'2005'!J23+'2006'!J23+'2007'!J23+'2008'!J23+'2009'!J23+'2010'!J23+'2011'!J23+'2012'!J23</f>
        <v>1025439</v>
      </c>
      <c r="K23" s="435">
        <f>'2003'!K23+'2004'!K23+'2005'!K23+'2006'!K23+'2007'!K23+'2008'!K23+'2009'!K23+'2010'!K23+'2011'!K23+'2012'!K23</f>
        <v>0</v>
      </c>
      <c r="L23" s="433">
        <f>'2003'!L23+'2004'!L23+'2005'!L23+'2006'!L23+'2007'!L23+'2008'!L23+'2009'!L23+'2010'!L23+'2011'!L23+'2012'!L23</f>
        <v>0</v>
      </c>
      <c r="M23" s="433">
        <f>'2003'!M23+'2004'!M23+'2005'!M23+'2006'!M23+'2007'!M23+'2008'!M23+'2009'!M23+'2010'!M23+'2011'!M23+'2012'!M23</f>
        <v>0</v>
      </c>
      <c r="N23" s="433">
        <f>'2003'!N23+'2004'!N23+'2005'!N23+'2006'!N23+'2007'!N23+'2008'!N23+'2009'!N23+'2010'!N23+'2011'!N23+'2012'!N23</f>
        <v>0</v>
      </c>
      <c r="O23" s="433">
        <f>'2003'!O23+'2004'!O23+'2005'!O23+'2006'!O23+'2007'!O23+'2008'!O23+'2009'!O23+'2010'!O23+'2011'!O23+'2012'!O23</f>
        <v>148154</v>
      </c>
      <c r="P23" s="93">
        <f>'2003'!P23+'2004'!P23+'2005'!P23+'2006'!P23+'2007'!P23+'2008'!P23+'2009'!P23+'2010'!P23+'2011'!P23+'2012'!P23</f>
        <v>6400</v>
      </c>
      <c r="Q23" s="433">
        <f>'2003'!Q23+'2004'!Q23+'2005'!Q23+'2006'!Q23+'2007'!Q23+'2008'!Q23+'2009'!Q23+'2010'!Q23+'2011'!Q23+'2012'!Q23</f>
        <v>0</v>
      </c>
      <c r="R23" s="93">
        <f>'2003'!R23+'2004'!R23+'2005'!R23+'2006'!R23+'2007'!R23+'2008'!R23+'2009'!R23+'2010'!R23+'2011'!R23+'2012'!R23</f>
        <v>0</v>
      </c>
      <c r="S23" s="433">
        <f>'2003'!S23+'2004'!S23+'2005'!S23+'2006'!S23+'2007'!S23+'2008'!S23+'2009'!S23+'2010'!S23+'2011'!S23+'2012'!S23</f>
        <v>186236</v>
      </c>
      <c r="T23" s="93">
        <f>'2003'!T23+'2004'!T23+'2005'!T23+'2006'!T23+'2007'!T23+'2008'!T23+'2009'!T23+'2010'!T23+'2011'!T23+'2012'!T23</f>
        <v>0</v>
      </c>
      <c r="U23" s="433">
        <f>'2003'!U23+'2004'!U23+'2005'!U23+'2006'!U23+'2007'!U23+'2008'!U23+'2009'!U23+'2010'!U23+'2011'!U23+'2012'!U23</f>
        <v>0</v>
      </c>
      <c r="V23" s="93">
        <f>'2003'!V23+'2004'!V23+'2005'!V23+'2006'!V23+'2007'!V23+'2008'!V23+'2009'!V23+'2010'!V23+'2011'!V23+'2012'!V23</f>
        <v>0</v>
      </c>
      <c r="W23" s="433">
        <f>'2003'!W23+'2004'!W23+'2005'!W23+'2006'!W23+'2007'!W23+'2008'!W23+'2009'!W23+'2010'!W23+'2011'!W23+'2012'!W23</f>
        <v>0</v>
      </c>
      <c r="X23" s="93">
        <f>'2003'!X23+'2004'!X23+'2005'!X23+'2006'!X23+'2007'!X23+'2008'!X23+'2009'!X23+'2010'!X23+'2011'!X23+'2012'!X23</f>
        <v>0</v>
      </c>
      <c r="Y23" s="433">
        <f>'2003'!Y23+'2004'!Y23+'2005'!Y23+'2006'!Y23+'2007'!Y23+'2008'!Y23+'2009'!Y23+'2010'!Y23+'2011'!Y23+'2012'!Y23</f>
        <v>0</v>
      </c>
      <c r="Z23" s="433">
        <f>'2003'!Z23+'2004'!Z23+'2005'!Z23+'2006'!Z23+'2007'!Z23+'2008'!Z23+'2009'!Z23+'2010'!Z23+'2011'!Z23+'2012'!Z23</f>
        <v>0</v>
      </c>
      <c r="AA23" s="93">
        <f>'2003'!AA23+'2004'!AA23+'2005'!AA23+'2006'!AA23+'2007'!AA23+'2008'!AA23+'2009'!AA23+'2010'!AA23+'2011'!AA23+'2012'!AA23</f>
        <v>20825</v>
      </c>
      <c r="AB23" s="433">
        <f>'2003'!AB23+'2004'!AB23+'2005'!AB23+'2006'!AB23+'2007'!AB23+'2008'!AB23+'2009'!AB23+'2010'!AB23+'2011'!AB23+'2012'!AB23</f>
        <v>1697</v>
      </c>
      <c r="AC23" s="433">
        <f>'2003'!AC23+'2004'!AC23+'2005'!AC23+'2006'!AC23+'2007'!AC23+'2008'!AC23+'2009'!AC23+'2010'!AC23+'2011'!AC23+'2012'!AC23</f>
        <v>81554</v>
      </c>
      <c r="AD23" s="93">
        <f>'2003'!AD23+'2004'!AD23+'2005'!AD23+'2006'!AD23+'2007'!AD23+'2008'!AD23+'2009'!AD23+'2010'!AD23+'2011'!AD23+'2012'!AD23</f>
        <v>184271</v>
      </c>
      <c r="AE23" s="433">
        <f>'2003'!AE23+'2004'!AE23+'2005'!AE23+'2006'!AE23+'2007'!AE23+'2008'!AE23+'2009'!AE23+'2010'!AE23+'2011'!AE23+'2012'!AE23</f>
        <v>0</v>
      </c>
      <c r="AF23" s="433">
        <f>'2003'!AF23+'2004'!AF23+'2005'!AF23+'2006'!AF23+'2007'!AF23+'2008'!AF23+'2009'!AF23+'2010'!AF23+'2011'!AF23+'2012'!AF23</f>
        <v>1364</v>
      </c>
      <c r="AG23" s="93">
        <f>'2003'!AG23+'2004'!AG23+'2005'!AG23+'2006'!AG23+'2007'!AG23+'2008'!AG23+'2009'!AG23+'2010'!AG23+'2011'!AG23+'2012'!AG23</f>
        <v>92912</v>
      </c>
      <c r="AH23" s="433">
        <f>'2003'!AH23+'2004'!AH23+'2005'!AH23+'2006'!AH23+'2007'!AH23+'2008'!AH23+'2009'!AH23+'2010'!AH23+'2011'!AH23+'2012'!AH23</f>
        <v>6508</v>
      </c>
      <c r="AI23" s="433">
        <f>'2003'!AI23+'2004'!AI23+'2005'!AI23+'2006'!AI23+'2007'!AI23+'2008'!AI23+'2009'!AI23+'2010'!AI23+'2011'!AI23+'2012'!AI23</f>
        <v>0</v>
      </c>
      <c r="AJ23" s="93">
        <f>'2003'!AJ23+'2004'!AJ23+'2005'!AJ23+'2006'!AJ23+'2007'!AJ23+'2008'!AJ23+'2009'!AJ23+'2010'!AJ23+'2011'!AJ23+'2012'!AJ23</f>
        <v>96088</v>
      </c>
      <c r="AK23" s="433">
        <f>'2003'!AK23+'2004'!AK23+'2005'!AK23+'2006'!AK23+'2007'!AK23+'2008'!AK23+'2009'!AK23+'2010'!AK23+'2011'!AK23+'2012'!AK23</f>
        <v>126</v>
      </c>
      <c r="AL23" s="433">
        <f>'2003'!AL23+'2004'!AL23+'2005'!AL23+'2006'!AL23+'2007'!AL23+'2008'!AL23+'2009'!AL23+'2010'!AL23+'2011'!AL23+'2012'!AL23</f>
        <v>0</v>
      </c>
      <c r="AM23" s="93">
        <f>'2003'!AM23+'2004'!AM23+'2005'!AM23+'2006'!AM23+'2007'!AM23+'2008'!AM23+'2009'!AM23+'2010'!AM23+'2011'!AM23+'2012'!AM23</f>
        <v>38608</v>
      </c>
      <c r="AN23" s="433">
        <f>'2003'!AN23+'2004'!AN23+'2005'!AN23+'2006'!AN23+'2007'!AN23+'2008'!AN23+'2009'!AN23+'2010'!AN23+'2011'!AN23+'2012'!AN23</f>
        <v>0</v>
      </c>
      <c r="AO23" s="433">
        <f>'2003'!AO23+'2004'!AO23+'2005'!AO23+'2006'!AO23+'2007'!AO23+'2008'!AO23+'2009'!AO23+'2010'!AO23+'2011'!AO23+'2012'!AO23</f>
        <v>0</v>
      </c>
      <c r="AP23" s="93">
        <f>'2003'!AP23+'2004'!AP23+'2005'!AP23+'2006'!AP23+'2007'!AP23+'2008'!AP23+'2009'!AP23+'2010'!AP23+'2011'!AP23+'2012'!AP23</f>
        <v>0</v>
      </c>
      <c r="AQ23" s="433">
        <f>'2003'!AQ23+'2004'!AQ23+'2005'!AQ23+'2006'!AQ23+'2007'!AQ23+'2008'!AQ23+'2009'!AQ23+'2010'!AQ23+'2011'!AQ23+'2012'!AQ23</f>
        <v>0</v>
      </c>
      <c r="AR23" s="433">
        <f>'2003'!AR23+'2004'!AR23+'2005'!AR23+'2006'!AR23+'2007'!AR23+'2008'!AR23+'2009'!AR23+'2010'!AR23+'2011'!AR23+'2012'!AR23</f>
        <v>10459</v>
      </c>
      <c r="AS23" s="93">
        <f>'2003'!AS23+'2004'!AS23+'2005'!AS23+'2006'!AS23+'2007'!AS23+'2008'!AS23+'2009'!AS23+'2010'!AS23+'2011'!AS23+'2012'!AS23</f>
        <v>37461</v>
      </c>
      <c r="AT23" s="433">
        <f>'2003'!AT23+'2004'!AT23+'2005'!AT23+'2006'!AT23+'2007'!AT23+'2008'!AT23+'2009'!AT23+'2010'!AT23+'2011'!AT23+'2012'!AT23</f>
        <v>0</v>
      </c>
      <c r="AU23" s="433">
        <f>'2003'!AU23+'2004'!AU23+'2005'!AU23+'2006'!AU23+'2007'!AU23+'2008'!AU23+'2009'!AU23+'2010'!AU23+'2011'!AU23+'2012'!AU23</f>
        <v>18583</v>
      </c>
      <c r="AV23" s="93">
        <f>'2003'!AV23+'2004'!AV23+'2005'!AV23+'2006'!AV23+'2007'!AV23+'2008'!AV23+'2009'!AV23+'2010'!AV23+'2011'!AV23+'2012'!AV23</f>
        <v>23138</v>
      </c>
      <c r="AW23" s="433">
        <f>'2003'!AW23+'2004'!AW23+'2005'!AW23+'2006'!AW23+'2007'!AW23+'2008'!AW23+'2009'!AW23+'2010'!AW23+'2011'!AW23+'2012'!AW23</f>
        <v>464</v>
      </c>
      <c r="AX23" s="433">
        <f>'2003'!AX23+'2004'!AX23+'2005'!AX23+'2006'!AX23+'2007'!AX23+'2008'!AX23+'2009'!AX23+'2010'!AX23+'2011'!AX23+'2012'!AX23</f>
        <v>0</v>
      </c>
      <c r="AY23" s="93">
        <f>'2003'!AY23+'2004'!AY23+'2005'!AY23+'2006'!AY23+'2007'!AY23+'2008'!AY23+'2009'!AY23+'2010'!AY23+'2011'!AY23+'2012'!AY23</f>
        <v>0</v>
      </c>
      <c r="AZ23" s="433">
        <f>'2003'!AZ23+'2004'!AZ23+'2005'!AZ23+'2006'!AZ23+'2007'!AZ23+'2008'!AZ23+'2009'!AZ23+'2010'!AZ23+'2011'!AZ23+'2012'!AZ23</f>
        <v>8107</v>
      </c>
      <c r="BA23" s="433">
        <f>'2003'!BA23+'2004'!BA23+'2005'!BA23+'2006'!BA23+'2007'!BA23+'2008'!BA23+'2009'!BA23+'2010'!BA23+'2011'!BA23+'2012'!BA23</f>
        <v>67865</v>
      </c>
      <c r="BB23" s="93">
        <f>'2003'!BB23+'2004'!BB23+'2005'!BB23+'2006'!BB23+'2007'!BB23+'2008'!BB23+'2009'!BB23+'2010'!BB23+'2011'!BB23+'2012'!BB23</f>
        <v>0</v>
      </c>
      <c r="BC23" s="433">
        <f>'2003'!BC23+'2004'!BC23+'2005'!BC23+'2006'!BC23+'2007'!BC23+'2008'!BC23+'2009'!BC23+'2010'!BC23+'2011'!BC23+'2012'!BC23</f>
        <v>7783</v>
      </c>
      <c r="BD23" s="433">
        <f>'2003'!BD23+'2004'!BD23+'2005'!BD23+'2006'!BD23+'2007'!BD23+'2008'!BD23+'2009'!BD23+'2010'!BD23+'2011'!BD23+'2012'!BD23</f>
        <v>0</v>
      </c>
      <c r="BE23" s="93">
        <f>'2003'!BE23+'2004'!BE23+'2005'!BE23+'2006'!BE23+'2007'!BE23+'2008'!BE23+'2009'!BE23+'2010'!BE23+'2011'!BE23+'2012'!BE23</f>
        <v>87929</v>
      </c>
      <c r="BF23" s="433">
        <f>'2003'!BF23+'2004'!BF23+'2005'!BF23+'2006'!BF23+'2007'!BF23+'2008'!BF23+'2009'!BF23+'2010'!BF23+'2011'!BF23+'2012'!BF23</f>
        <v>0</v>
      </c>
      <c r="BG23" s="433">
        <f>'2003'!BG23+'2004'!BG23+'2005'!BG23+'2006'!BG23+'2007'!BG23+'2008'!BG23+'2009'!BG23+'2010'!BG23+'2011'!BG23+'2012'!BG23</f>
        <v>6</v>
      </c>
      <c r="BH23" s="93">
        <f>'2003'!BH23+'2004'!BH23+'2005'!BH23+'2006'!BH23+'2007'!BH23+'2008'!BH23+'2009'!BH23+'2010'!BH23+'2011'!BH23+'2012'!BH23</f>
        <v>77</v>
      </c>
      <c r="BI23" s="433">
        <f>'2003'!BI23+'2004'!BI23+'2005'!BI23+'2006'!BI23+'2007'!BI23+'2008'!BI23+'2009'!BI23+'2010'!BI23+'2011'!BI23+'2012'!BI23</f>
        <v>0</v>
      </c>
      <c r="BJ23" s="433">
        <f>'2003'!BJ23+'2004'!BJ23+'2005'!BJ23+'2006'!BJ23+'2007'!BJ23+'2008'!BJ23+'2009'!BJ23+'2010'!BJ23+'2011'!BJ23+'2012'!BJ23</f>
        <v>0</v>
      </c>
      <c r="BK23" s="442">
        <f>'2003'!BK23+'2004'!BK23+'2005'!BK23+'2006'!BK23+'2007'!BK23+'2008'!BK23+'2009'!BK23+'2010'!BK23+'2011'!BK23+'2012'!BK23</f>
        <v>0</v>
      </c>
    </row>
    <row r="24" spans="1:63" ht="13.35" customHeight="1">
      <c r="A24" s="51" t="s">
        <v>20</v>
      </c>
      <c r="B24" s="100">
        <f>SUM(C24:BK24)</f>
        <v>86085383.05900003</v>
      </c>
      <c r="C24" s="93">
        <f>'2003'!C24+'2004'!C24+'2005'!C24+'2006'!C24+'2007'!C24+'2008'!C24+'2009'!C24+'2010'!C24+'2011'!C24+'2012'!C24</f>
        <v>45087698.020999998</v>
      </c>
      <c r="D24" s="433">
        <f>'2003'!D24+'2004'!D24+'2005'!D24+'2006'!D24+'2007'!D24+'2008'!D24+'2009'!D24+'2010'!D24+'2011'!D24+'2012'!D24</f>
        <v>144133.87399999998</v>
      </c>
      <c r="E24" s="93">
        <f>'2003'!E24+'2004'!E24+'2005'!E24+'2006'!E24+'2007'!E24+'2008'!E24+'2009'!E24+'2010'!E24+'2011'!E24+'2012'!E24</f>
        <v>793365.31300000008</v>
      </c>
      <c r="F24" s="433">
        <f>'2003'!F24+'2004'!F24+'2005'!F24+'2006'!F24+'2007'!F24+'2008'!F24+'2009'!F24+'2010'!F24+'2011'!F24+'2012'!F24</f>
        <v>211822.48399999997</v>
      </c>
      <c r="G24" s="93">
        <f>'2003'!G24+'2004'!G24+'2005'!G24+'2006'!G24+'2007'!G24+'2008'!G24+'2009'!G24+'2010'!G24+'2011'!G24+'2012'!G24</f>
        <v>198983.79200000002</v>
      </c>
      <c r="H24" s="433">
        <f>'2003'!H24+'2004'!H24+'2005'!H24+'2006'!H24+'2007'!H24+'2008'!H24+'2009'!H24+'2010'!H24+'2011'!H24+'2012'!H24</f>
        <v>95251.893000000011</v>
      </c>
      <c r="I24" s="93">
        <f>'2003'!I24+'2004'!I24+'2005'!I24+'2006'!I24+'2007'!I24+'2008'!I24+'2009'!I24+'2010'!I24+'2011'!I24+'2012'!I24</f>
        <v>1296093.942</v>
      </c>
      <c r="J24" s="433">
        <f>'2003'!J24+'2004'!J24+'2005'!J24+'2006'!J24+'2007'!J24+'2008'!J24+'2009'!J24+'2010'!J24+'2011'!J24+'2012'!J24</f>
        <v>2012145.352</v>
      </c>
      <c r="K24" s="435">
        <f>'2003'!K24+'2004'!K24+'2005'!K24+'2006'!K24+'2007'!K24+'2008'!K24+'2009'!K24+'2010'!K24+'2011'!K24+'2012'!K24</f>
        <v>255891.43</v>
      </c>
      <c r="L24" s="433">
        <f>'2003'!L24+'2004'!L24+'2005'!L24+'2006'!L24+'2007'!L24+'2008'!L24+'2009'!L24+'2010'!L24+'2011'!L24+'2012'!L24</f>
        <v>687048.93799999997</v>
      </c>
      <c r="M24" s="433">
        <f>'2003'!M24+'2004'!M24+'2005'!M24+'2006'!M24+'2007'!M24+'2008'!M24+'2009'!M24+'2010'!M24+'2011'!M24+'2012'!M24</f>
        <v>230404.16400000002</v>
      </c>
      <c r="N24" s="433">
        <f>'2003'!N24+'2004'!N24+'2005'!N24+'2006'!N24+'2007'!N24+'2008'!N24+'2009'!N24+'2010'!N24+'2011'!N24+'2012'!N24</f>
        <v>74929.53</v>
      </c>
      <c r="O24" s="433">
        <f>'2003'!O24+'2004'!O24+'2005'!O24+'2006'!O24+'2007'!O24+'2008'!O24+'2009'!O24+'2010'!O24+'2011'!O24+'2012'!O24</f>
        <v>5748041.0850000009</v>
      </c>
      <c r="P24" s="93">
        <f>'2003'!P24+'2004'!P24+'2005'!P24+'2006'!P24+'2007'!P24+'2008'!P24+'2009'!P24+'2010'!P24+'2011'!P24+'2012'!P24</f>
        <v>125942.53</v>
      </c>
      <c r="Q24" s="433">
        <f>'2003'!Q24+'2004'!Q24+'2005'!Q24+'2006'!Q24+'2007'!Q24+'2008'!Q24+'2009'!Q24+'2010'!Q24+'2011'!Q24+'2012'!Q24</f>
        <v>157012.13299999997</v>
      </c>
      <c r="R24" s="93">
        <f>'2003'!R24+'2004'!R24+'2005'!R24+'2006'!R24+'2007'!R24+'2008'!R24+'2009'!R24+'2010'!R24+'2011'!R24+'2012'!R24</f>
        <v>1615695.9810000001</v>
      </c>
      <c r="S24" s="433">
        <f>'2003'!S24+'2004'!S24+'2005'!S24+'2006'!S24+'2007'!S24+'2008'!S24+'2009'!S24+'2010'!S24+'2011'!S24+'2012'!S24</f>
        <v>966446.37399999995</v>
      </c>
      <c r="T24" s="93">
        <f>'2003'!T24+'2004'!T24+'2005'!T24+'2006'!T24+'2007'!T24+'2008'!T24+'2009'!T24+'2010'!T24+'2011'!T24+'2012'!T24</f>
        <v>134096.49799999999</v>
      </c>
      <c r="U24" s="433">
        <f>'2003'!U24+'2004'!U24+'2005'!U24+'2006'!U24+'2007'!U24+'2008'!U24+'2009'!U24+'2010'!U24+'2011'!U24+'2012'!U24</f>
        <v>726420</v>
      </c>
      <c r="V24" s="93">
        <f>'2003'!V24+'2004'!V24+'2005'!V24+'2006'!V24+'2007'!V24+'2008'!V24+'2009'!V24+'2010'!V24+'2011'!V24+'2012'!V24</f>
        <v>189314.01</v>
      </c>
      <c r="W24" s="433">
        <f>'2003'!W24+'2004'!W24+'2005'!W24+'2006'!W24+'2007'!W24+'2008'!W24+'2009'!W24+'2010'!W24+'2011'!W24+'2012'!W24</f>
        <v>362342.47899999993</v>
      </c>
      <c r="X24" s="93">
        <f>'2003'!X24+'2004'!X24+'2005'!X24+'2006'!X24+'2007'!X24+'2008'!X24+'2009'!X24+'2010'!X24+'2011'!X24+'2012'!X24</f>
        <v>2704467.5920000002</v>
      </c>
      <c r="Y24" s="433">
        <f>'2003'!Y24+'2004'!Y24+'2005'!Y24+'2006'!Y24+'2007'!Y24+'2008'!Y24+'2009'!Y24+'2010'!Y24+'2011'!Y24+'2012'!Y24</f>
        <v>549011</v>
      </c>
      <c r="Z24" s="433">
        <f>'2003'!Z24+'2004'!Z24+'2005'!Z24+'2006'!Z24+'2007'!Z24+'2008'!Z24+'2009'!Z24+'2010'!Z24+'2011'!Z24+'2012'!Z24</f>
        <v>203308.875</v>
      </c>
      <c r="AA24" s="93">
        <f>'2003'!AA24+'2004'!AA24+'2005'!AA24+'2006'!AA24+'2007'!AA24+'2008'!AA24+'2009'!AA24+'2010'!AA24+'2011'!AA24+'2012'!AA24</f>
        <v>124050.853</v>
      </c>
      <c r="AB24" s="433">
        <f>'2003'!AB24+'2004'!AB24+'2005'!AB24+'2006'!AB24+'2007'!AB24+'2008'!AB24+'2009'!AB24+'2010'!AB24+'2011'!AB24+'2012'!AB24</f>
        <v>464228</v>
      </c>
      <c r="AC24" s="433">
        <f>'2003'!AC24+'2004'!AC24+'2005'!AC24+'2006'!AC24+'2007'!AC24+'2008'!AC24+'2009'!AC24+'2010'!AC24+'2011'!AC24+'2012'!AC24</f>
        <v>1030554.89</v>
      </c>
      <c r="AD24" s="93">
        <f>'2003'!AD24+'2004'!AD24+'2005'!AD24+'2006'!AD24+'2007'!AD24+'2008'!AD24+'2009'!AD24+'2010'!AD24+'2011'!AD24+'2012'!AD24</f>
        <v>3252605.7420000001</v>
      </c>
      <c r="AE24" s="433">
        <f>'2003'!AE24+'2004'!AE24+'2005'!AE24+'2006'!AE24+'2007'!AE24+'2008'!AE24+'2009'!AE24+'2010'!AE24+'2011'!AE24+'2012'!AE24</f>
        <v>94022.964000000007</v>
      </c>
      <c r="AF24" s="433">
        <f>'2003'!AF24+'2004'!AF24+'2005'!AF24+'2006'!AF24+'2007'!AF24+'2008'!AF24+'2009'!AF24+'2010'!AF24+'2011'!AF24+'2012'!AF24</f>
        <v>90555.256999999998</v>
      </c>
      <c r="AG24" s="93">
        <f>'2003'!AG24+'2004'!AG24+'2005'!AG24+'2006'!AG24+'2007'!AG24+'2008'!AG24+'2009'!AG24+'2010'!AG24+'2011'!AG24+'2012'!AG24</f>
        <v>562487.14599999995</v>
      </c>
      <c r="AH24" s="433">
        <f>'2003'!AH24+'2004'!AH24+'2005'!AH24+'2006'!AH24+'2007'!AH24+'2008'!AH24+'2009'!AH24+'2010'!AH24+'2011'!AH24+'2012'!AH24</f>
        <v>224239.29699999999</v>
      </c>
      <c r="AI24" s="433">
        <f>'2003'!AI24+'2004'!AI24+'2005'!AI24+'2006'!AI24+'2007'!AI24+'2008'!AI24+'2009'!AI24+'2010'!AI24+'2011'!AI24+'2012'!AI24</f>
        <v>228963.84</v>
      </c>
      <c r="AJ24" s="93">
        <f>'2003'!AJ24+'2004'!AJ24+'2005'!AJ24+'2006'!AJ24+'2007'!AJ24+'2008'!AJ24+'2009'!AJ24+'2010'!AJ24+'2011'!AJ24+'2012'!AJ24</f>
        <v>563372.91999999993</v>
      </c>
      <c r="AK24" s="433">
        <f>'2003'!AK24+'2004'!AK24+'2005'!AK24+'2006'!AK24+'2007'!AK24+'2008'!AK24+'2009'!AK24+'2010'!AK24+'2011'!AK24+'2012'!AK24</f>
        <v>205487.58599999998</v>
      </c>
      <c r="AL24" s="433">
        <f>'2003'!AL24+'2004'!AL24+'2005'!AL24+'2006'!AL24+'2007'!AL24+'2008'!AL24+'2009'!AL24+'2010'!AL24+'2011'!AL24+'2012'!AL24</f>
        <v>429627.74599999998</v>
      </c>
      <c r="AM24" s="93">
        <f>'2003'!AM24+'2004'!AM24+'2005'!AM24+'2006'!AM24+'2007'!AM24+'2008'!AM24+'2009'!AM24+'2010'!AM24+'2011'!AM24+'2012'!AM24</f>
        <v>1655540.0779999997</v>
      </c>
      <c r="AN24" s="433">
        <f>'2003'!AN24+'2004'!AN24+'2005'!AN24+'2006'!AN24+'2007'!AN24+'2008'!AN24+'2009'!AN24+'2010'!AN24+'2011'!AN24+'2012'!AN24</f>
        <v>195474.61800000002</v>
      </c>
      <c r="AO24" s="433">
        <f>'2003'!AO24+'2004'!AO24+'2005'!AO24+'2006'!AO24+'2007'!AO24+'2008'!AO24+'2009'!AO24+'2010'!AO24+'2011'!AO24+'2012'!AO24</f>
        <v>155678.28599999999</v>
      </c>
      <c r="AP24" s="93">
        <f>'2003'!AP24+'2004'!AP24+'2005'!AP24+'2006'!AP24+'2007'!AP24+'2008'!AP24+'2009'!AP24+'2010'!AP24+'2011'!AP24+'2012'!AP24</f>
        <v>87263.914000000004</v>
      </c>
      <c r="AQ24" s="433">
        <f>'2003'!AQ24+'2004'!AQ24+'2005'!AQ24+'2006'!AQ24+'2007'!AQ24+'2008'!AQ24+'2009'!AQ24+'2010'!AQ24+'2011'!AQ24+'2012'!AQ24</f>
        <v>136740.56199999998</v>
      </c>
      <c r="AR24" s="433">
        <f>'2003'!AR24+'2004'!AR24+'2005'!AR24+'2006'!AR24+'2007'!AR24+'2008'!AR24+'2009'!AR24+'2010'!AR24+'2011'!AR24+'2012'!AR24</f>
        <v>165807.883</v>
      </c>
      <c r="AS24" s="93">
        <f>'2003'!AS24+'2004'!AS24+'2005'!AS24+'2006'!AS24+'2007'!AS24+'2008'!AS24+'2009'!AS24+'2010'!AS24+'2011'!AS24+'2012'!AS24</f>
        <v>847699.23399999994</v>
      </c>
      <c r="AT24" s="433">
        <f>'2003'!AT24+'2004'!AT24+'2005'!AT24+'2006'!AT24+'2007'!AT24+'2008'!AT24+'2009'!AT24+'2010'!AT24+'2011'!AT24+'2012'!AT24</f>
        <v>169373.049</v>
      </c>
      <c r="AU24" s="433">
        <f>'2003'!AU24+'2004'!AU24+'2005'!AU24+'2006'!AU24+'2007'!AU24+'2008'!AU24+'2009'!AU24+'2010'!AU24+'2011'!AU24+'2012'!AU24</f>
        <v>2341141.7969999998</v>
      </c>
      <c r="AV24" s="93">
        <f>'2003'!AV24+'2004'!AV24+'2005'!AV24+'2006'!AV24+'2007'!AV24+'2008'!AV24+'2009'!AV24+'2010'!AV24+'2011'!AV24+'2012'!AV24</f>
        <v>57262.925999999999</v>
      </c>
      <c r="AW24" s="433">
        <f>'2003'!AW24+'2004'!AW24+'2005'!AW24+'2006'!AW24+'2007'!AW24+'2008'!AW24+'2009'!AW24+'2010'!AW24+'2011'!AW24+'2012'!AW24</f>
        <v>438030.06</v>
      </c>
      <c r="AX24" s="433">
        <f>'2003'!AX24+'2004'!AX24+'2005'!AX24+'2006'!AX24+'2007'!AX24+'2008'!AX24+'2009'!AX24+'2010'!AX24+'2011'!AX24+'2012'!AX24</f>
        <v>107648.61</v>
      </c>
      <c r="AY24" s="93">
        <f>'2003'!AY24+'2004'!AY24+'2005'!AY24+'2006'!AY24+'2007'!AY24+'2008'!AY24+'2009'!AY24+'2010'!AY24+'2011'!AY24+'2012'!AY24</f>
        <v>234097.18800000002</v>
      </c>
      <c r="AZ24" s="433">
        <f>'2003'!AZ24+'2004'!AZ24+'2005'!AZ24+'2006'!AZ24+'2007'!AZ24+'2008'!AZ24+'2009'!AZ24+'2010'!AZ24+'2011'!AZ24+'2012'!AZ24</f>
        <v>1684452.3489999999</v>
      </c>
      <c r="BA24" s="433">
        <f>'2003'!BA24+'2004'!BA24+'2005'!BA24+'2006'!BA24+'2007'!BA24+'2008'!BA24+'2009'!BA24+'2010'!BA24+'2011'!BA24+'2012'!BA24</f>
        <v>441777</v>
      </c>
      <c r="BB24" s="93">
        <f>'2003'!BB24+'2004'!BB24+'2005'!BB24+'2006'!BB24+'2007'!BB24+'2008'!BB24+'2009'!BB24+'2010'!BB24+'2011'!BB24+'2012'!BB24</f>
        <v>1411706.676</v>
      </c>
      <c r="BC24" s="433">
        <f>'2003'!BC24+'2004'!BC24+'2005'!BC24+'2006'!BC24+'2007'!BC24+'2008'!BC24+'2009'!BC24+'2010'!BC24+'2011'!BC24+'2012'!BC24</f>
        <v>287670.163</v>
      </c>
      <c r="BD24" s="433">
        <f>'2003'!BD24+'2004'!BD24+'2005'!BD24+'2006'!BD24+'2007'!BD24+'2008'!BD24+'2009'!BD24+'2010'!BD24+'2011'!BD24+'2012'!BD24</f>
        <v>84507</v>
      </c>
      <c r="BE24" s="93">
        <f>'2003'!BE24+'2004'!BE24+'2005'!BE24+'2006'!BE24+'2007'!BE24+'2008'!BE24+'2009'!BE24+'2010'!BE24+'2011'!BE24+'2012'!BE24</f>
        <v>1245996.4210000001</v>
      </c>
      <c r="BF24" s="433">
        <f>'2003'!BF24+'2004'!BF24+'2005'!BF24+'2006'!BF24+'2007'!BF24+'2008'!BF24+'2009'!BF24+'2010'!BF24+'2011'!BF24+'2012'!BF24</f>
        <v>156437.38</v>
      </c>
      <c r="BG24" s="433">
        <f>'2003'!BG24+'2004'!BG24+'2005'!BG24+'2006'!BG24+'2007'!BG24+'2008'!BG24+'2009'!BG24+'2010'!BG24+'2011'!BG24+'2012'!BG24</f>
        <v>150159.23699999999</v>
      </c>
      <c r="BH24" s="93">
        <f>'2003'!BH24+'2004'!BH24+'2005'!BH24+'2006'!BH24+'2007'!BH24+'2008'!BH24+'2009'!BH24+'2010'!BH24+'2011'!BH24+'2012'!BH24</f>
        <v>798250.95</v>
      </c>
      <c r="BI24" s="433">
        <f>'2003'!BI24+'2004'!BI24+'2005'!BI24+'2006'!BI24+'2007'!BI24+'2008'!BI24+'2009'!BI24+'2010'!BI24+'2011'!BI24+'2012'!BI24</f>
        <v>231578.38699999999</v>
      </c>
      <c r="BJ24" s="433">
        <f>'2003'!BJ24+'2004'!BJ24+'2005'!BJ24+'2006'!BJ24+'2007'!BJ24+'2008'!BJ24+'2009'!BJ24+'2010'!BJ24+'2011'!BJ24+'2012'!BJ24</f>
        <v>235585.75</v>
      </c>
      <c r="BK24" s="442">
        <f>'2003'!BK24+'2004'!BK24+'2005'!BK24+'2006'!BK24+'2007'!BK24+'2008'!BK24+'2009'!BK24+'2010'!BK24+'2011'!BK24+'2012'!BK24</f>
        <v>925440.01</v>
      </c>
    </row>
    <row r="25" spans="1:63" ht="13.35" customHeight="1">
      <c r="A25" s="51"/>
      <c r="B25" s="146"/>
      <c r="C25" s="93"/>
      <c r="D25" s="433"/>
      <c r="E25" s="93"/>
      <c r="F25" s="433"/>
      <c r="G25" s="93"/>
      <c r="H25" s="433"/>
      <c r="I25" s="93"/>
      <c r="J25" s="433"/>
      <c r="K25" s="435"/>
      <c r="L25" s="433"/>
      <c r="M25" s="433"/>
      <c r="N25" s="433"/>
      <c r="O25" s="433"/>
      <c r="P25" s="93"/>
      <c r="Q25" s="433"/>
      <c r="R25" s="93"/>
      <c r="S25" s="433"/>
      <c r="T25" s="93"/>
      <c r="U25" s="433"/>
      <c r="V25" s="93"/>
      <c r="W25" s="433"/>
      <c r="X25" s="93"/>
      <c r="Y25" s="433"/>
      <c r="Z25" s="433"/>
      <c r="AA25" s="93"/>
      <c r="AB25" s="433"/>
      <c r="AC25" s="433"/>
      <c r="AD25" s="93"/>
      <c r="AE25" s="433"/>
      <c r="AF25" s="433"/>
      <c r="AG25" s="93"/>
      <c r="AH25" s="433"/>
      <c r="AI25" s="433"/>
      <c r="AJ25" s="93"/>
      <c r="AK25" s="433"/>
      <c r="AL25" s="433"/>
      <c r="AM25" s="93"/>
      <c r="AN25" s="433"/>
      <c r="AO25" s="433"/>
      <c r="AP25" s="93"/>
      <c r="AQ25" s="433"/>
      <c r="AR25" s="433"/>
      <c r="AS25" s="93"/>
      <c r="AT25" s="433"/>
      <c r="AU25" s="433"/>
      <c r="AV25" s="93"/>
      <c r="AW25" s="433"/>
      <c r="AX25" s="433"/>
      <c r="AY25" s="93"/>
      <c r="AZ25" s="433"/>
      <c r="BA25" s="433"/>
      <c r="BB25" s="93"/>
      <c r="BC25" s="433"/>
      <c r="BD25" s="433"/>
      <c r="BE25" s="93"/>
      <c r="BF25" s="433"/>
      <c r="BG25" s="433"/>
      <c r="BH25" s="93"/>
      <c r="BI25" s="433"/>
      <c r="BJ25" s="433"/>
      <c r="BK25" s="442"/>
    </row>
    <row r="26" spans="1:63" ht="13.35" customHeight="1">
      <c r="A26" s="53" t="s">
        <v>21</v>
      </c>
      <c r="B26" s="430">
        <f>B7-B16</f>
        <v>24036974.617000073</v>
      </c>
      <c r="C26" s="148">
        <f>C7-C16</f>
        <v>17864167.666000009</v>
      </c>
      <c r="D26" s="430">
        <f>D7-D16</f>
        <v>28259.512000000046</v>
      </c>
      <c r="E26" s="148">
        <f t="shared" ref="E26:BK26" si="4">E7-E16</f>
        <v>163709.13800000004</v>
      </c>
      <c r="F26" s="430">
        <f t="shared" si="4"/>
        <v>65946.000000000058</v>
      </c>
      <c r="G26" s="148">
        <f t="shared" si="4"/>
        <v>61424.037999999942</v>
      </c>
      <c r="H26" s="430">
        <f t="shared" si="4"/>
        <v>28075.929999999993</v>
      </c>
      <c r="I26" s="148">
        <f t="shared" si="4"/>
        <v>175530.68299999973</v>
      </c>
      <c r="J26" s="430">
        <f t="shared" si="4"/>
        <v>394648.1269999994</v>
      </c>
      <c r="K26" s="147">
        <f t="shared" si="4"/>
        <v>20765.866999999969</v>
      </c>
      <c r="L26" s="430">
        <f t="shared" si="4"/>
        <v>27220.44700000016</v>
      </c>
      <c r="M26" s="430">
        <f t="shared" si="4"/>
        <v>3374.5990000000456</v>
      </c>
      <c r="N26" s="430">
        <f t="shared" si="4"/>
        <v>42015.36599999998</v>
      </c>
      <c r="O26" s="430">
        <f t="shared" si="4"/>
        <v>178399.19700000063</v>
      </c>
      <c r="P26" s="148">
        <f t="shared" si="4"/>
        <v>6309.5009999999602</v>
      </c>
      <c r="Q26" s="430">
        <f t="shared" si="4"/>
        <v>45912.560000000056</v>
      </c>
      <c r="R26" s="148">
        <f t="shared" si="4"/>
        <v>424181.26399999997</v>
      </c>
      <c r="S26" s="430">
        <f t="shared" si="4"/>
        <v>252461.39000000013</v>
      </c>
      <c r="T26" s="148">
        <f t="shared" si="4"/>
        <v>5916.335000000021</v>
      </c>
      <c r="U26" s="430">
        <f t="shared" si="4"/>
        <v>113002</v>
      </c>
      <c r="V26" s="148">
        <f t="shared" si="4"/>
        <v>35372.523999999976</v>
      </c>
      <c r="W26" s="430">
        <f t="shared" si="4"/>
        <v>-4362.9999999999418</v>
      </c>
      <c r="X26" s="148">
        <f t="shared" si="4"/>
        <v>-287180.50499999989</v>
      </c>
      <c r="Y26" s="430">
        <f t="shared" si="4"/>
        <v>-4159</v>
      </c>
      <c r="Z26" s="430">
        <f t="shared" si="4"/>
        <v>137294.83100000001</v>
      </c>
      <c r="AA26" s="148">
        <f t="shared" si="4"/>
        <v>56454.687000000034</v>
      </c>
      <c r="AB26" s="430">
        <f t="shared" si="4"/>
        <v>-7491</v>
      </c>
      <c r="AC26" s="430">
        <f t="shared" si="4"/>
        <v>84901.10999999987</v>
      </c>
      <c r="AD26" s="148">
        <f t="shared" si="4"/>
        <v>-172624.71200000029</v>
      </c>
      <c r="AE26" s="430">
        <f t="shared" si="4"/>
        <v>-15601.237999999983</v>
      </c>
      <c r="AF26" s="430">
        <f t="shared" si="4"/>
        <v>27588.720000000001</v>
      </c>
      <c r="AG26" s="148">
        <f t="shared" si="4"/>
        <v>-8175.0029999999097</v>
      </c>
      <c r="AH26" s="430">
        <f t="shared" si="4"/>
        <v>-35621</v>
      </c>
      <c r="AI26" s="430">
        <f t="shared" si="4"/>
        <v>23502.973999999987</v>
      </c>
      <c r="AJ26" s="148">
        <f t="shared" si="4"/>
        <v>-4811.6399999996647</v>
      </c>
      <c r="AK26" s="430">
        <f t="shared" si="4"/>
        <v>28403.385999999999</v>
      </c>
      <c r="AL26" s="430">
        <f t="shared" si="4"/>
        <v>14471.746000000043</v>
      </c>
      <c r="AM26" s="148">
        <f t="shared" si="4"/>
        <v>1122122.122</v>
      </c>
      <c r="AN26" s="430">
        <f t="shared" si="4"/>
        <v>158867.46599999996</v>
      </c>
      <c r="AO26" s="430">
        <f t="shared" si="4"/>
        <v>-43.472000000008848</v>
      </c>
      <c r="AP26" s="148">
        <f t="shared" si="4"/>
        <v>4018.8580000000075</v>
      </c>
      <c r="AQ26" s="430">
        <f t="shared" si="4"/>
        <v>11501.321000000025</v>
      </c>
      <c r="AR26" s="430">
        <f t="shared" si="4"/>
        <v>76345.749000000069</v>
      </c>
      <c r="AS26" s="148">
        <f t="shared" si="4"/>
        <v>506576.64599999972</v>
      </c>
      <c r="AT26" s="430">
        <f t="shared" si="4"/>
        <v>58735.380999999994</v>
      </c>
      <c r="AU26" s="430">
        <f t="shared" si="4"/>
        <v>-567257.60200000182</v>
      </c>
      <c r="AV26" s="148">
        <f t="shared" si="4"/>
        <v>49124.673999999999</v>
      </c>
      <c r="AW26" s="430">
        <f t="shared" si="4"/>
        <v>-9682.0699999998324</v>
      </c>
      <c r="AX26" s="430">
        <f t="shared" si="4"/>
        <v>26859.290000000008</v>
      </c>
      <c r="AY26" s="148">
        <f t="shared" si="4"/>
        <v>24928.457999999984</v>
      </c>
      <c r="AZ26" s="430">
        <f t="shared" si="4"/>
        <v>1104557.7250000001</v>
      </c>
      <c r="BA26" s="430">
        <f t="shared" si="4"/>
        <v>16723</v>
      </c>
      <c r="BB26" s="148">
        <f t="shared" si="4"/>
        <v>370465.3459999999</v>
      </c>
      <c r="BC26" s="430">
        <f t="shared" si="4"/>
        <v>112378.07500000001</v>
      </c>
      <c r="BD26" s="430">
        <f t="shared" si="4"/>
        <v>32839</v>
      </c>
      <c r="BE26" s="148">
        <f t="shared" si="4"/>
        <v>-45527.000000000466</v>
      </c>
      <c r="BF26" s="430">
        <f t="shared" si="4"/>
        <v>166298.36499999999</v>
      </c>
      <c r="BG26" s="430">
        <f t="shared" si="4"/>
        <v>20895.676000000007</v>
      </c>
      <c r="BH26" s="148">
        <f t="shared" si="4"/>
        <v>25926.88199999975</v>
      </c>
      <c r="BI26" s="430">
        <f t="shared" si="4"/>
        <v>59797.295000000042</v>
      </c>
      <c r="BJ26" s="430">
        <f t="shared" si="4"/>
        <v>118004.995</v>
      </c>
      <c r="BK26" s="149">
        <f t="shared" si="4"/>
        <v>823235.93700000062</v>
      </c>
    </row>
    <row r="27" spans="1:63" ht="13.35" customHeight="1">
      <c r="A27" s="86"/>
      <c r="B27" s="146"/>
      <c r="C27" s="93"/>
      <c r="D27" s="433"/>
      <c r="E27" s="93"/>
      <c r="F27" s="433"/>
      <c r="G27" s="93"/>
      <c r="H27" s="433"/>
      <c r="I27" s="93"/>
      <c r="J27" s="433"/>
      <c r="K27" s="435"/>
      <c r="L27" s="433"/>
      <c r="M27" s="433"/>
      <c r="N27" s="433"/>
      <c r="O27" s="433"/>
      <c r="P27" s="93"/>
      <c r="Q27" s="433"/>
      <c r="R27" s="93"/>
      <c r="S27" s="433"/>
      <c r="T27" s="93"/>
      <c r="U27" s="433"/>
      <c r="V27" s="93"/>
      <c r="W27" s="433"/>
      <c r="X27" s="93"/>
      <c r="Y27" s="433"/>
      <c r="Z27" s="433"/>
      <c r="AA27" s="93"/>
      <c r="AB27" s="433"/>
      <c r="AC27" s="433"/>
      <c r="AD27" s="93"/>
      <c r="AE27" s="433"/>
      <c r="AF27" s="433"/>
      <c r="AG27" s="93"/>
      <c r="AH27" s="433"/>
      <c r="AI27" s="433"/>
      <c r="AJ27" s="93"/>
      <c r="AK27" s="433"/>
      <c r="AL27" s="433"/>
      <c r="AM27" s="93"/>
      <c r="AN27" s="433"/>
      <c r="AO27" s="433"/>
      <c r="AP27" s="93"/>
      <c r="AQ27" s="433"/>
      <c r="AR27" s="433"/>
      <c r="AS27" s="93"/>
      <c r="AT27" s="433"/>
      <c r="AU27" s="433"/>
      <c r="AV27" s="93"/>
      <c r="AW27" s="433"/>
      <c r="AX27" s="433"/>
      <c r="AY27" s="93"/>
      <c r="AZ27" s="433"/>
      <c r="BA27" s="433"/>
      <c r="BB27" s="93"/>
      <c r="BC27" s="433"/>
      <c r="BD27" s="433"/>
      <c r="BE27" s="93"/>
      <c r="BF27" s="433"/>
      <c r="BG27" s="433"/>
      <c r="BH27" s="93"/>
      <c r="BI27" s="433"/>
      <c r="BJ27" s="433"/>
      <c r="BK27" s="442"/>
    </row>
    <row r="28" spans="1:63" ht="13.35" customHeight="1">
      <c r="A28" s="49" t="s">
        <v>22</v>
      </c>
      <c r="B28" s="141"/>
      <c r="C28" s="93"/>
      <c r="D28" s="433"/>
      <c r="E28" s="93"/>
      <c r="F28" s="433"/>
      <c r="G28" s="93"/>
      <c r="H28" s="433"/>
      <c r="I28" s="93"/>
      <c r="J28" s="433"/>
      <c r="K28" s="435"/>
      <c r="L28" s="433"/>
      <c r="M28" s="433"/>
      <c r="N28" s="433"/>
      <c r="O28" s="433"/>
      <c r="P28" s="93"/>
      <c r="Q28" s="433"/>
      <c r="R28" s="93"/>
      <c r="S28" s="433"/>
      <c r="T28" s="93"/>
      <c r="U28" s="433"/>
      <c r="V28" s="93"/>
      <c r="W28" s="433"/>
      <c r="X28" s="93"/>
      <c r="Y28" s="433"/>
      <c r="Z28" s="433"/>
      <c r="AA28" s="93"/>
      <c r="AB28" s="433"/>
      <c r="AC28" s="433"/>
      <c r="AD28" s="93"/>
      <c r="AE28" s="433"/>
      <c r="AF28" s="433"/>
      <c r="AG28" s="93"/>
      <c r="AH28" s="433"/>
      <c r="AI28" s="433"/>
      <c r="AJ28" s="93"/>
      <c r="AK28" s="433"/>
      <c r="AL28" s="433"/>
      <c r="AM28" s="93"/>
      <c r="AN28" s="433"/>
      <c r="AO28" s="433"/>
      <c r="AP28" s="93"/>
      <c r="AQ28" s="433"/>
      <c r="AR28" s="433"/>
      <c r="AS28" s="93"/>
      <c r="AT28" s="433"/>
      <c r="AU28" s="433"/>
      <c r="AV28" s="93"/>
      <c r="AW28" s="433"/>
      <c r="AX28" s="433"/>
      <c r="AY28" s="93"/>
      <c r="AZ28" s="433"/>
      <c r="BA28" s="433"/>
      <c r="BB28" s="93"/>
      <c r="BC28" s="433"/>
      <c r="BD28" s="433"/>
      <c r="BE28" s="93"/>
      <c r="BF28" s="433"/>
      <c r="BG28" s="433"/>
      <c r="BH28" s="93"/>
      <c r="BI28" s="433"/>
      <c r="BJ28" s="433"/>
      <c r="BK28" s="442"/>
    </row>
    <row r="29" spans="1:63" ht="13.35" customHeight="1">
      <c r="A29" s="50" t="s">
        <v>23</v>
      </c>
      <c r="B29" s="416">
        <f>SUM(C29:BK29)</f>
        <v>66199475.323999986</v>
      </c>
      <c r="C29" s="429">
        <f>SUM(C30:C33)</f>
        <v>40694088</v>
      </c>
      <c r="D29" s="416">
        <f>SUM(D30:D33)</f>
        <v>38947</v>
      </c>
      <c r="E29" s="429">
        <f t="shared" ref="E29:BK29" si="5">SUM(E30:E33)</f>
        <v>513834.761</v>
      </c>
      <c r="F29" s="416">
        <f t="shared" si="5"/>
        <v>192812.15000000002</v>
      </c>
      <c r="G29" s="429">
        <f t="shared" si="5"/>
        <v>67863</v>
      </c>
      <c r="H29" s="416">
        <f t="shared" si="5"/>
        <v>29824</v>
      </c>
      <c r="I29" s="429">
        <f t="shared" si="5"/>
        <v>581797.52399999998</v>
      </c>
      <c r="J29" s="416">
        <f t="shared" si="5"/>
        <v>2343578.253</v>
      </c>
      <c r="K29" s="144">
        <f t="shared" si="5"/>
        <v>110601</v>
      </c>
      <c r="L29" s="416">
        <f t="shared" si="5"/>
        <v>241545</v>
      </c>
      <c r="M29" s="416">
        <f t="shared" si="5"/>
        <v>65279</v>
      </c>
      <c r="N29" s="416">
        <f t="shared" si="5"/>
        <v>72416.120999999999</v>
      </c>
      <c r="O29" s="416">
        <f t="shared" si="5"/>
        <v>2215489.1880000001</v>
      </c>
      <c r="P29" s="429">
        <f t="shared" si="5"/>
        <v>27333.807000000001</v>
      </c>
      <c r="Q29" s="416">
        <f t="shared" si="5"/>
        <v>158950.6</v>
      </c>
      <c r="R29" s="429">
        <f t="shared" si="5"/>
        <v>653717.62</v>
      </c>
      <c r="S29" s="416">
        <f t="shared" si="5"/>
        <v>390467.85700000002</v>
      </c>
      <c r="T29" s="429">
        <f t="shared" si="5"/>
        <v>40167</v>
      </c>
      <c r="U29" s="416">
        <f t="shared" si="5"/>
        <v>203206.481</v>
      </c>
      <c r="V29" s="429">
        <f t="shared" si="5"/>
        <v>50759</v>
      </c>
      <c r="W29" s="416">
        <f t="shared" si="5"/>
        <v>642553.57499999995</v>
      </c>
      <c r="X29" s="429">
        <f t="shared" si="5"/>
        <v>1132367.9550000001</v>
      </c>
      <c r="Y29" s="416">
        <f t="shared" si="5"/>
        <v>77139</v>
      </c>
      <c r="Z29" s="416">
        <f t="shared" si="5"/>
        <v>83178</v>
      </c>
      <c r="AA29" s="429">
        <f t="shared" si="5"/>
        <v>87953</v>
      </c>
      <c r="AB29" s="416">
        <f t="shared" si="5"/>
        <v>232440</v>
      </c>
      <c r="AC29" s="416">
        <f t="shared" si="5"/>
        <v>259951</v>
      </c>
      <c r="AD29" s="429">
        <f t="shared" si="5"/>
        <v>690700</v>
      </c>
      <c r="AE29" s="416">
        <f t="shared" si="5"/>
        <v>41698</v>
      </c>
      <c r="AF29" s="416">
        <f t="shared" si="5"/>
        <v>41586.75</v>
      </c>
      <c r="AG29" s="429">
        <f t="shared" si="5"/>
        <v>212637.084</v>
      </c>
      <c r="AH29" s="416">
        <f t="shared" si="5"/>
        <v>29127</v>
      </c>
      <c r="AI29" s="416">
        <f t="shared" si="5"/>
        <v>55845</v>
      </c>
      <c r="AJ29" s="429">
        <f t="shared" si="5"/>
        <v>314966</v>
      </c>
      <c r="AK29" s="416">
        <f t="shared" si="5"/>
        <v>163135.495</v>
      </c>
      <c r="AL29" s="416">
        <f t="shared" si="5"/>
        <v>68896.7</v>
      </c>
      <c r="AM29" s="429">
        <f t="shared" si="5"/>
        <v>2109235</v>
      </c>
      <c r="AN29" s="416">
        <f t="shared" si="5"/>
        <v>155774</v>
      </c>
      <c r="AO29" s="416">
        <f t="shared" si="5"/>
        <v>86107.088000000003</v>
      </c>
      <c r="AP29" s="429">
        <f t="shared" si="5"/>
        <v>35568</v>
      </c>
      <c r="AQ29" s="416">
        <f t="shared" si="5"/>
        <v>61634.930999999997</v>
      </c>
      <c r="AR29" s="416">
        <f t="shared" si="5"/>
        <v>78382</v>
      </c>
      <c r="AS29" s="429">
        <f t="shared" si="5"/>
        <v>881875</v>
      </c>
      <c r="AT29" s="416">
        <f t="shared" si="5"/>
        <v>35387</v>
      </c>
      <c r="AU29" s="416">
        <f t="shared" si="5"/>
        <v>2825612.4</v>
      </c>
      <c r="AV29" s="429">
        <f t="shared" si="5"/>
        <v>26066.638999999999</v>
      </c>
      <c r="AW29" s="416">
        <f t="shared" si="5"/>
        <v>287711.16599999997</v>
      </c>
      <c r="AX29" s="416">
        <f t="shared" si="5"/>
        <v>58330</v>
      </c>
      <c r="AY29" s="429">
        <f t="shared" si="5"/>
        <v>115894</v>
      </c>
      <c r="AZ29" s="416">
        <f t="shared" si="5"/>
        <v>1354634.068</v>
      </c>
      <c r="BA29" s="416">
        <f t="shared" si="5"/>
        <v>307102</v>
      </c>
      <c r="BB29" s="429">
        <f t="shared" si="5"/>
        <v>1590400.2250000001</v>
      </c>
      <c r="BC29" s="416">
        <f t="shared" si="5"/>
        <v>149351.34600000002</v>
      </c>
      <c r="BD29" s="416">
        <f t="shared" si="5"/>
        <v>72038</v>
      </c>
      <c r="BE29" s="429">
        <f t="shared" si="5"/>
        <v>925468</v>
      </c>
      <c r="BF29" s="416">
        <f t="shared" si="5"/>
        <v>180570</v>
      </c>
      <c r="BG29" s="416">
        <f t="shared" si="5"/>
        <v>127941.59999999999</v>
      </c>
      <c r="BH29" s="429">
        <f t="shared" si="5"/>
        <v>515812</v>
      </c>
      <c r="BI29" s="416">
        <f t="shared" si="5"/>
        <v>121373</v>
      </c>
      <c r="BJ29" s="416">
        <f t="shared" si="5"/>
        <v>107745</v>
      </c>
      <c r="BK29" s="412">
        <f t="shared" si="5"/>
        <v>1162610.94</v>
      </c>
    </row>
    <row r="30" spans="1:63" ht="13.35" customHeight="1">
      <c r="A30" s="51" t="s">
        <v>24</v>
      </c>
      <c r="B30" s="100">
        <f>SUM(C30:BK30)</f>
        <v>8767230.3059999999</v>
      </c>
      <c r="C30" s="93">
        <f>'2003'!C30+'2004'!C30+'2005'!C30+'2006'!C30+'2007'!C30+'2008'!C30+'2009'!C30+'2010'!C30+'2011'!C30+'2012'!C30</f>
        <v>5865211</v>
      </c>
      <c r="D30" s="433">
        <f>'2003'!D30+'2004'!D30+'2005'!D30+'2006'!D30+'2007'!D30+'2008'!D30+'2009'!D30+'2010'!D30+'2011'!D30+'2012'!D30</f>
        <v>0</v>
      </c>
      <c r="E30" s="93">
        <f>'2003'!E30+'2004'!E30+'2005'!E30+'2006'!E30+'2007'!E30+'2008'!E30+'2009'!E30+'2010'!E30+'2011'!E30+'2012'!E30</f>
        <v>14782</v>
      </c>
      <c r="F30" s="433">
        <f>'2003'!F30+'2004'!F30+'2005'!F30+'2006'!F30+'2007'!F30+'2008'!F30+'2009'!F30+'2010'!F30+'2011'!F30+'2012'!F30</f>
        <v>0</v>
      </c>
      <c r="G30" s="93">
        <f>'2003'!G30+'2004'!G30+'2005'!G30+'2006'!G30+'2007'!G30+'2008'!G30+'2009'!G30+'2010'!G30+'2011'!G30+'2012'!G30</f>
        <v>0</v>
      </c>
      <c r="H30" s="433">
        <f>'2003'!H30+'2004'!H30+'2005'!H30+'2006'!H30+'2007'!H30+'2008'!H30+'2009'!H30+'2010'!H30+'2011'!H30+'2012'!H30</f>
        <v>576</v>
      </c>
      <c r="I30" s="93">
        <f>'2003'!I30+'2004'!I30+'2005'!I30+'2006'!I30+'2007'!I30+'2008'!I30+'2009'!I30+'2010'!I30+'2011'!I30+'2012'!I30</f>
        <v>71949.11</v>
      </c>
      <c r="J30" s="433">
        <f>'2003'!J30+'2004'!J30+'2005'!J30+'2006'!J30+'2007'!J30+'2008'!J30+'2009'!J30+'2010'!J30+'2011'!J30+'2012'!J30</f>
        <v>454068.23</v>
      </c>
      <c r="K30" s="435">
        <f>'2003'!K30+'2004'!K30+'2005'!K30+'2006'!K30+'2007'!K30+'2008'!K30+'2009'!K30+'2010'!K30+'2011'!K30+'2012'!K30</f>
        <v>21247</v>
      </c>
      <c r="L30" s="433">
        <f>'2003'!L30+'2004'!L30+'2005'!L30+'2006'!L30+'2007'!L30+'2008'!L30+'2009'!L30+'2010'!L30+'2011'!L30+'2012'!L30</f>
        <v>24577</v>
      </c>
      <c r="M30" s="433">
        <f>'2003'!M30+'2004'!M30+'2005'!M30+'2006'!M30+'2007'!M30+'2008'!M30+'2009'!M30+'2010'!M30+'2011'!M30+'2012'!M30</f>
        <v>0</v>
      </c>
      <c r="N30" s="433">
        <f>'2003'!N30+'2004'!N30+'2005'!N30+'2006'!N30+'2007'!N30+'2008'!N30+'2009'!N30+'2010'!N30+'2011'!N30+'2012'!N30</f>
        <v>2172</v>
      </c>
      <c r="O30" s="433">
        <f>'2003'!O30+'2004'!O30+'2005'!O30+'2006'!O30+'2007'!O30+'2008'!O30+'2009'!O30+'2010'!O30+'2011'!O30+'2012'!O30</f>
        <v>561346.92200000002</v>
      </c>
      <c r="P30" s="93">
        <f>'2003'!P30+'2004'!P30+'2005'!P30+'2006'!P30+'2007'!P30+'2008'!P30+'2009'!P30+'2010'!P30+'2011'!P30+'2012'!P30</f>
        <v>0</v>
      </c>
      <c r="Q30" s="433">
        <f>'2003'!Q30+'2004'!Q30+'2005'!Q30+'2006'!Q30+'2007'!Q30+'2008'!Q30+'2009'!Q30+'2010'!Q30+'2011'!Q30+'2012'!Q30</f>
        <v>0</v>
      </c>
      <c r="R30" s="93">
        <f>'2003'!R30+'2004'!R30+'2005'!R30+'2006'!R30+'2007'!R30+'2008'!R30+'2009'!R30+'2010'!R30+'2011'!R30+'2012'!R30</f>
        <v>0</v>
      </c>
      <c r="S30" s="433">
        <f>'2003'!S30+'2004'!S30+'2005'!S30+'2006'!S30+'2007'!S30+'2008'!S30+'2009'!S30+'2010'!S30+'2011'!S30+'2012'!S30</f>
        <v>11609</v>
      </c>
      <c r="T30" s="93">
        <f>'2003'!T30+'2004'!T30+'2005'!T30+'2006'!T30+'2007'!T30+'2008'!T30+'2009'!T30+'2010'!T30+'2011'!T30+'2012'!T30</f>
        <v>0</v>
      </c>
      <c r="U30" s="433">
        <f>'2003'!U30+'2004'!U30+'2005'!U30+'2006'!U30+'2007'!U30+'2008'!U30+'2009'!U30+'2010'!U30+'2011'!U30+'2012'!U30</f>
        <v>19042</v>
      </c>
      <c r="V30" s="93">
        <f>'2003'!V30+'2004'!V30+'2005'!V30+'2006'!V30+'2007'!V30+'2008'!V30+'2009'!V30+'2010'!V30+'2011'!V30+'2012'!V30</f>
        <v>508</v>
      </c>
      <c r="W30" s="433">
        <f>'2003'!W30+'2004'!W30+'2005'!W30+'2006'!W30+'2007'!W30+'2008'!W30+'2009'!W30+'2010'!W30+'2011'!W30+'2012'!W30</f>
        <v>496</v>
      </c>
      <c r="X30" s="93">
        <f>'2003'!X30+'2004'!X30+'2005'!X30+'2006'!X30+'2007'!X30+'2008'!X30+'2009'!X30+'2010'!X30+'2011'!X30+'2012'!X30</f>
        <v>440</v>
      </c>
      <c r="Y30" s="433">
        <f>'2003'!Y30+'2004'!Y30+'2005'!Y30+'2006'!Y30+'2007'!Y30+'2008'!Y30+'2009'!Y30+'2010'!Y30+'2011'!Y30+'2012'!Y30</f>
        <v>1100.779</v>
      </c>
      <c r="Z30" s="433">
        <f>'2003'!Z30+'2004'!Z30+'2005'!Z30+'2006'!Z30+'2007'!Z30+'2008'!Z30+'2009'!Z30+'2010'!Z30+'2011'!Z30+'2012'!Z30</f>
        <v>0</v>
      </c>
      <c r="AA30" s="93">
        <f>'2003'!AA30+'2004'!AA30+'2005'!AA30+'2006'!AA30+'2007'!AA30+'2008'!AA30+'2009'!AA30+'2010'!AA30+'2011'!AA30+'2012'!AA30</f>
        <v>0</v>
      </c>
      <c r="AB30" s="433">
        <f>'2003'!AB30+'2004'!AB30+'2005'!AB30+'2006'!AB30+'2007'!AB30+'2008'!AB30+'2009'!AB30+'2010'!AB30+'2011'!AB30+'2012'!AB30</f>
        <v>0</v>
      </c>
      <c r="AC30" s="433">
        <f>'2003'!AC30+'2004'!AC30+'2005'!AC30+'2006'!AC30+'2007'!AC30+'2008'!AC30+'2009'!AC30+'2010'!AC30+'2011'!AC30+'2012'!AC30</f>
        <v>3532</v>
      </c>
      <c r="AD30" s="93">
        <f>'2003'!AD30+'2004'!AD30+'2005'!AD30+'2006'!AD30+'2007'!AD30+'2008'!AD30+'2009'!AD30+'2010'!AD30+'2011'!AD30+'2012'!AD30</f>
        <v>37940</v>
      </c>
      <c r="AE30" s="433">
        <f>'2003'!AE30+'2004'!AE30+'2005'!AE30+'2006'!AE30+'2007'!AE30+'2008'!AE30+'2009'!AE30+'2010'!AE30+'2011'!AE30+'2012'!AE30</f>
        <v>2592</v>
      </c>
      <c r="AF30" s="433">
        <f>'2003'!AF30+'2004'!AF30+'2005'!AF30+'2006'!AF30+'2007'!AF30+'2008'!AF30+'2009'!AF30+'2010'!AF30+'2011'!AF30+'2012'!AF30</f>
        <v>0</v>
      </c>
      <c r="AG30" s="93">
        <f>'2003'!AG30+'2004'!AG30+'2005'!AG30+'2006'!AG30+'2007'!AG30+'2008'!AG30+'2009'!AG30+'2010'!AG30+'2011'!AG30+'2012'!AG30</f>
        <v>0</v>
      </c>
      <c r="AH30" s="433">
        <f>'2003'!AH30+'2004'!AH30+'2005'!AH30+'2006'!AH30+'2007'!AH30+'2008'!AH30+'2009'!AH30+'2010'!AH30+'2011'!AH30+'2012'!AH30</f>
        <v>0</v>
      </c>
      <c r="AI30" s="433">
        <f>'2003'!AI30+'2004'!AI30+'2005'!AI30+'2006'!AI30+'2007'!AI30+'2008'!AI30+'2009'!AI30+'2010'!AI30+'2011'!AI30+'2012'!AI30</f>
        <v>5740</v>
      </c>
      <c r="AJ30" s="93">
        <f>'2003'!AJ30+'2004'!AJ30+'2005'!AJ30+'2006'!AJ30+'2007'!AJ30+'2008'!AJ30+'2009'!AJ30+'2010'!AJ30+'2011'!AJ30+'2012'!AJ30</f>
        <v>0</v>
      </c>
      <c r="AK30" s="433">
        <f>'2003'!AK30+'2004'!AK30+'2005'!AK30+'2006'!AK30+'2007'!AK30+'2008'!AK30+'2009'!AK30+'2010'!AK30+'2011'!AK30+'2012'!AK30</f>
        <v>3178.7529999999997</v>
      </c>
      <c r="AL30" s="433">
        <f>'2003'!AL30+'2004'!AL30+'2005'!AL30+'2006'!AL30+'2007'!AL30+'2008'!AL30+'2009'!AL30+'2010'!AL30+'2011'!AL30+'2012'!AL30</f>
        <v>0</v>
      </c>
      <c r="AM30" s="93">
        <f>'2003'!AM30+'2004'!AM30+'2005'!AM30+'2006'!AM30+'2007'!AM30+'2008'!AM30+'2009'!AM30+'2010'!AM30+'2011'!AM30+'2012'!AM30</f>
        <v>8952</v>
      </c>
      <c r="AN30" s="433">
        <f>'2003'!AN30+'2004'!AN30+'2005'!AN30+'2006'!AN30+'2007'!AN30+'2008'!AN30+'2009'!AN30+'2010'!AN30+'2011'!AN30+'2012'!AN30</f>
        <v>0</v>
      </c>
      <c r="AO30" s="433">
        <f>'2003'!AO30+'2004'!AO30+'2005'!AO30+'2006'!AO30+'2007'!AO30+'2008'!AO30+'2009'!AO30+'2010'!AO30+'2011'!AO30+'2012'!AO30</f>
        <v>0</v>
      </c>
      <c r="AP30" s="93">
        <f>'2003'!AP30+'2004'!AP30+'2005'!AP30+'2006'!AP30+'2007'!AP30+'2008'!AP30+'2009'!AP30+'2010'!AP30+'2011'!AP30+'2012'!AP30</f>
        <v>0</v>
      </c>
      <c r="AQ30" s="433">
        <f>'2003'!AQ30+'2004'!AQ30+'2005'!AQ30+'2006'!AQ30+'2007'!AQ30+'2008'!AQ30+'2009'!AQ30+'2010'!AQ30+'2011'!AQ30+'2012'!AQ30</f>
        <v>0</v>
      </c>
      <c r="AR30" s="433">
        <f>'2003'!AR30+'2004'!AR30+'2005'!AR30+'2006'!AR30+'2007'!AR30+'2008'!AR30+'2009'!AR30+'2010'!AR30+'2011'!AR30+'2012'!AR30</f>
        <v>45</v>
      </c>
      <c r="AS30" s="93">
        <f>'2003'!AS30+'2004'!AS30+'2005'!AS30+'2006'!AS30+'2007'!AS30+'2008'!AS30+'2009'!AS30+'2010'!AS30+'2011'!AS30+'2012'!AS30</f>
        <v>0</v>
      </c>
      <c r="AT30" s="433">
        <f>'2003'!AT30+'2004'!AT30+'2005'!AT30+'2006'!AT30+'2007'!AT30+'2008'!AT30+'2009'!AT30+'2010'!AT30+'2011'!AT30+'2012'!AT30</f>
        <v>0</v>
      </c>
      <c r="AU30" s="433">
        <f>'2003'!AU30+'2004'!AU30+'2005'!AU30+'2006'!AU30+'2007'!AU30+'2008'!AU30+'2009'!AU30+'2010'!AU30+'2011'!AU30+'2012'!AU30</f>
        <v>1271818.7</v>
      </c>
      <c r="AV30" s="93">
        <f>'2003'!AV30+'2004'!AV30+'2005'!AV30+'2006'!AV30+'2007'!AV30+'2008'!AV30+'2009'!AV30+'2010'!AV30+'2011'!AV30+'2012'!AV30</f>
        <v>0</v>
      </c>
      <c r="AW30" s="433">
        <f>'2003'!AW30+'2004'!AW30+'2005'!AW30+'2006'!AW30+'2007'!AW30+'2008'!AW30+'2009'!AW30+'2010'!AW30+'2011'!AW30+'2012'!AW30</f>
        <v>5489</v>
      </c>
      <c r="AX30" s="433">
        <f>'2003'!AX30+'2004'!AX30+'2005'!AX30+'2006'!AX30+'2007'!AX30+'2008'!AX30+'2009'!AX30+'2010'!AX30+'2011'!AX30+'2012'!AX30</f>
        <v>1000</v>
      </c>
      <c r="AY30" s="93">
        <f>'2003'!AY30+'2004'!AY30+'2005'!AY30+'2006'!AY30+'2007'!AY30+'2008'!AY30+'2009'!AY30+'2010'!AY30+'2011'!AY30+'2012'!AY30</f>
        <v>0</v>
      </c>
      <c r="AZ30" s="433">
        <f>'2003'!AZ30+'2004'!AZ30+'2005'!AZ30+'2006'!AZ30+'2007'!AZ30+'2008'!AZ30+'2009'!AZ30+'2010'!AZ30+'2011'!AZ30+'2012'!AZ30</f>
        <v>0</v>
      </c>
      <c r="BA30" s="433">
        <f>'2003'!BA30+'2004'!BA30+'2005'!BA30+'2006'!BA30+'2007'!BA30+'2008'!BA30+'2009'!BA30+'2010'!BA30+'2011'!BA30+'2012'!BA30</f>
        <v>0</v>
      </c>
      <c r="BB30" s="93">
        <f>'2003'!BB30+'2004'!BB30+'2005'!BB30+'2006'!BB30+'2007'!BB30+'2008'!BB30+'2009'!BB30+'2010'!BB30+'2011'!BB30+'2012'!BB30</f>
        <v>205953.413</v>
      </c>
      <c r="BC30" s="433">
        <f>'2003'!BC30+'2004'!BC30+'2005'!BC30+'2006'!BC30+'2007'!BC30+'2008'!BC30+'2009'!BC30+'2010'!BC30+'2011'!BC30+'2012'!BC30</f>
        <v>0</v>
      </c>
      <c r="BD30" s="433">
        <f>'2003'!BD30+'2004'!BD30+'2005'!BD30+'2006'!BD30+'2007'!BD30+'2008'!BD30+'2009'!BD30+'2010'!BD30+'2011'!BD30+'2012'!BD30</f>
        <v>0</v>
      </c>
      <c r="BE30" s="93">
        <f>'2003'!BE30+'2004'!BE30+'2005'!BE30+'2006'!BE30+'2007'!BE30+'2008'!BE30+'2009'!BE30+'2010'!BE30+'2011'!BE30+'2012'!BE30</f>
        <v>96199</v>
      </c>
      <c r="BF30" s="433">
        <f>'2003'!BF30+'2004'!BF30+'2005'!BF30+'2006'!BF30+'2007'!BF30+'2008'!BF30+'2009'!BF30+'2010'!BF30+'2011'!BF30+'2012'!BF30</f>
        <v>0</v>
      </c>
      <c r="BG30" s="433">
        <f>'2003'!BG30+'2004'!BG30+'2005'!BG30+'2006'!BG30+'2007'!BG30+'2008'!BG30+'2009'!BG30+'2010'!BG30+'2011'!BG30+'2012'!BG30</f>
        <v>0</v>
      </c>
      <c r="BH30" s="93">
        <f>'2003'!BH30+'2004'!BH30+'2005'!BH30+'2006'!BH30+'2007'!BH30+'2008'!BH30+'2009'!BH30+'2010'!BH30+'2011'!BH30+'2012'!BH30</f>
        <v>0</v>
      </c>
      <c r="BI30" s="433">
        <f>'2003'!BI30+'2004'!BI30+'2005'!BI30+'2006'!BI30+'2007'!BI30+'2008'!BI30+'2009'!BI30+'2010'!BI30+'2011'!BI30+'2012'!BI30</f>
        <v>0</v>
      </c>
      <c r="BJ30" s="433">
        <f>'2003'!BJ30+'2004'!BJ30+'2005'!BJ30+'2006'!BJ30+'2007'!BJ30+'2008'!BJ30+'2009'!BJ30+'2010'!BJ30+'2011'!BJ30+'2012'!BJ30</f>
        <v>0</v>
      </c>
      <c r="BK30" s="442">
        <f>'2003'!BK30+'2004'!BK30+'2005'!BK30+'2006'!BK30+'2007'!BK30+'2008'!BK30+'2009'!BK30+'2010'!BK30+'2011'!BK30+'2012'!BK30</f>
        <v>75665.399000000005</v>
      </c>
    </row>
    <row r="31" spans="1:63" ht="13.35" customHeight="1">
      <c r="A31" s="51" t="s">
        <v>25</v>
      </c>
      <c r="B31" s="100">
        <f>SUM(C31:BK31)</f>
        <v>314524</v>
      </c>
      <c r="C31" s="93">
        <f>'2003'!C31+'2004'!C31+'2005'!C31+'2006'!C31+'2007'!C31+'2008'!C31+'2009'!C31+'2010'!C31+'2011'!C31+'2012'!C31</f>
        <v>228</v>
      </c>
      <c r="D31" s="433">
        <f>'2003'!D31+'2004'!D31+'2005'!D31+'2006'!D31+'2007'!D31+'2008'!D31+'2009'!D31+'2010'!D31+'2011'!D31+'2012'!D31</f>
        <v>0</v>
      </c>
      <c r="E31" s="93">
        <f>'2003'!E31+'2004'!E31+'2005'!E31+'2006'!E31+'2007'!E31+'2008'!E31+'2009'!E31+'2010'!E31+'2011'!E31+'2012'!E31</f>
        <v>0</v>
      </c>
      <c r="F31" s="433">
        <f>'2003'!F31+'2004'!F31+'2005'!F31+'2006'!F31+'2007'!F31+'2008'!F31+'2009'!F31+'2010'!F31+'2011'!F31+'2012'!F31</f>
        <v>0</v>
      </c>
      <c r="G31" s="93">
        <f>'2003'!G31+'2004'!G31+'2005'!G31+'2006'!G31+'2007'!G31+'2008'!G31+'2009'!G31+'2010'!G31+'2011'!G31+'2012'!G31</f>
        <v>0</v>
      </c>
      <c r="H31" s="433">
        <f>'2003'!H31+'2004'!H31+'2005'!H31+'2006'!H31+'2007'!H31+'2008'!H31+'2009'!H31+'2010'!H31+'2011'!H31+'2012'!H31</f>
        <v>0</v>
      </c>
      <c r="I31" s="93">
        <f>'2003'!I31+'2004'!I31+'2005'!I31+'2006'!I31+'2007'!I31+'2008'!I31+'2009'!I31+'2010'!I31+'2011'!I31+'2012'!I31</f>
        <v>0</v>
      </c>
      <c r="J31" s="433">
        <f>'2003'!J31+'2004'!J31+'2005'!J31+'2006'!J31+'2007'!J31+'2008'!J31+'2009'!J31+'2010'!J31+'2011'!J31+'2012'!J31</f>
        <v>73</v>
      </c>
      <c r="K31" s="435">
        <f>'2003'!K31+'2004'!K31+'2005'!K31+'2006'!K31+'2007'!K31+'2008'!K31+'2009'!K31+'2010'!K31+'2011'!K31+'2012'!K31</f>
        <v>0</v>
      </c>
      <c r="L31" s="433">
        <f>'2003'!L31+'2004'!L31+'2005'!L31+'2006'!L31+'2007'!L31+'2008'!L31+'2009'!L31+'2010'!L31+'2011'!L31+'2012'!L31</f>
        <v>0</v>
      </c>
      <c r="M31" s="433">
        <f>'2003'!M31+'2004'!M31+'2005'!M31+'2006'!M31+'2007'!M31+'2008'!M31+'2009'!M31+'2010'!M31+'2011'!M31+'2012'!M31</f>
        <v>0</v>
      </c>
      <c r="N31" s="433">
        <f>'2003'!N31+'2004'!N31+'2005'!N31+'2006'!N31+'2007'!N31+'2008'!N31+'2009'!N31+'2010'!N31+'2011'!N31+'2012'!N31</f>
        <v>0</v>
      </c>
      <c r="O31" s="433">
        <f>'2003'!O31+'2004'!O31+'2005'!O31+'2006'!O31+'2007'!O31+'2008'!O31+'2009'!O31+'2010'!O31+'2011'!O31+'2012'!O31</f>
        <v>14492</v>
      </c>
      <c r="P31" s="93">
        <f>'2003'!P31+'2004'!P31+'2005'!P31+'2006'!P31+'2007'!P31+'2008'!P31+'2009'!P31+'2010'!P31+'2011'!P31+'2012'!P31</f>
        <v>0</v>
      </c>
      <c r="Q31" s="433">
        <f>'2003'!Q31+'2004'!Q31+'2005'!Q31+'2006'!Q31+'2007'!Q31+'2008'!Q31+'2009'!Q31+'2010'!Q31+'2011'!Q31+'2012'!Q31</f>
        <v>1042</v>
      </c>
      <c r="R31" s="93">
        <f>'2003'!R31+'2004'!R31+'2005'!R31+'2006'!R31+'2007'!R31+'2008'!R31+'2009'!R31+'2010'!R31+'2011'!R31+'2012'!R31</f>
        <v>0</v>
      </c>
      <c r="S31" s="433">
        <f>'2003'!S31+'2004'!S31+'2005'!S31+'2006'!S31+'2007'!S31+'2008'!S31+'2009'!S31+'2010'!S31+'2011'!S31+'2012'!S31</f>
        <v>11021</v>
      </c>
      <c r="T31" s="93">
        <f>'2003'!T31+'2004'!T31+'2005'!T31+'2006'!T31+'2007'!T31+'2008'!T31+'2009'!T31+'2010'!T31+'2011'!T31+'2012'!T31</f>
        <v>0</v>
      </c>
      <c r="U31" s="433">
        <f>'2003'!U31+'2004'!U31+'2005'!U31+'2006'!U31+'2007'!U31+'2008'!U31+'2009'!U31+'2010'!U31+'2011'!U31+'2012'!U31</f>
        <v>0</v>
      </c>
      <c r="V31" s="93">
        <f>'2003'!V31+'2004'!V31+'2005'!V31+'2006'!V31+'2007'!V31+'2008'!V31+'2009'!V31+'2010'!V31+'2011'!V31+'2012'!V31</f>
        <v>0</v>
      </c>
      <c r="W31" s="433">
        <f>'2003'!W31+'2004'!W31+'2005'!W31+'2006'!W31+'2007'!W31+'2008'!W31+'2009'!W31+'2010'!W31+'2011'!W31+'2012'!W31</f>
        <v>589</v>
      </c>
      <c r="X31" s="93">
        <f>'2003'!X31+'2004'!X31+'2005'!X31+'2006'!X31+'2007'!X31+'2008'!X31+'2009'!X31+'2010'!X31+'2011'!X31+'2012'!X31</f>
        <v>0</v>
      </c>
      <c r="Y31" s="433">
        <f>'2003'!Y31+'2004'!Y31+'2005'!Y31+'2006'!Y31+'2007'!Y31+'2008'!Y31+'2009'!Y31+'2010'!Y31+'2011'!Y31+'2012'!Y31</f>
        <v>0</v>
      </c>
      <c r="Z31" s="433">
        <f>'2003'!Z31+'2004'!Z31+'2005'!Z31+'2006'!Z31+'2007'!Z31+'2008'!Z31+'2009'!Z31+'2010'!Z31+'2011'!Z31+'2012'!Z31</f>
        <v>0</v>
      </c>
      <c r="AA31" s="93">
        <f>'2003'!AA31+'2004'!AA31+'2005'!AA31+'2006'!AA31+'2007'!AA31+'2008'!AA31+'2009'!AA31+'2010'!AA31+'2011'!AA31+'2012'!AA31</f>
        <v>0</v>
      </c>
      <c r="AB31" s="433">
        <f>'2003'!AB31+'2004'!AB31+'2005'!AB31+'2006'!AB31+'2007'!AB31+'2008'!AB31+'2009'!AB31+'2010'!AB31+'2011'!AB31+'2012'!AB31</f>
        <v>0</v>
      </c>
      <c r="AC31" s="433">
        <f>'2003'!AC31+'2004'!AC31+'2005'!AC31+'2006'!AC31+'2007'!AC31+'2008'!AC31+'2009'!AC31+'2010'!AC31+'2011'!AC31+'2012'!AC31</f>
        <v>0</v>
      </c>
      <c r="AD31" s="93">
        <f>'2003'!AD31+'2004'!AD31+'2005'!AD31+'2006'!AD31+'2007'!AD31+'2008'!AD31+'2009'!AD31+'2010'!AD31+'2011'!AD31+'2012'!AD31</f>
        <v>0</v>
      </c>
      <c r="AE31" s="433">
        <f>'2003'!AE31+'2004'!AE31+'2005'!AE31+'2006'!AE31+'2007'!AE31+'2008'!AE31+'2009'!AE31+'2010'!AE31+'2011'!AE31+'2012'!AE31</f>
        <v>318</v>
      </c>
      <c r="AF31" s="433">
        <f>'2003'!AF31+'2004'!AF31+'2005'!AF31+'2006'!AF31+'2007'!AF31+'2008'!AF31+'2009'!AF31+'2010'!AF31+'2011'!AF31+'2012'!AF31</f>
        <v>0</v>
      </c>
      <c r="AG31" s="93">
        <f>'2003'!AG31+'2004'!AG31+'2005'!AG31+'2006'!AG31+'2007'!AG31+'2008'!AG31+'2009'!AG31+'2010'!AG31+'2011'!AG31+'2012'!AG31</f>
        <v>0</v>
      </c>
      <c r="AH31" s="433">
        <f>'2003'!AH31+'2004'!AH31+'2005'!AH31+'2006'!AH31+'2007'!AH31+'2008'!AH31+'2009'!AH31+'2010'!AH31+'2011'!AH31+'2012'!AH31</f>
        <v>0</v>
      </c>
      <c r="AI31" s="433">
        <f>'2003'!AI31+'2004'!AI31+'2005'!AI31+'2006'!AI31+'2007'!AI31+'2008'!AI31+'2009'!AI31+'2010'!AI31+'2011'!AI31+'2012'!AI31</f>
        <v>0</v>
      </c>
      <c r="AJ31" s="93">
        <f>'2003'!AJ31+'2004'!AJ31+'2005'!AJ31+'2006'!AJ31+'2007'!AJ31+'2008'!AJ31+'2009'!AJ31+'2010'!AJ31+'2011'!AJ31+'2012'!AJ31</f>
        <v>23</v>
      </c>
      <c r="AK31" s="433">
        <f>'2003'!AK31+'2004'!AK31+'2005'!AK31+'2006'!AK31+'2007'!AK31+'2008'!AK31+'2009'!AK31+'2010'!AK31+'2011'!AK31+'2012'!AK31</f>
        <v>0</v>
      </c>
      <c r="AL31" s="433">
        <f>'2003'!AL31+'2004'!AL31+'2005'!AL31+'2006'!AL31+'2007'!AL31+'2008'!AL31+'2009'!AL31+'2010'!AL31+'2011'!AL31+'2012'!AL31</f>
        <v>0</v>
      </c>
      <c r="AM31" s="93">
        <f>'2003'!AM31+'2004'!AM31+'2005'!AM31+'2006'!AM31+'2007'!AM31+'2008'!AM31+'2009'!AM31+'2010'!AM31+'2011'!AM31+'2012'!AM31</f>
        <v>0</v>
      </c>
      <c r="AN31" s="433">
        <f>'2003'!AN31+'2004'!AN31+'2005'!AN31+'2006'!AN31+'2007'!AN31+'2008'!AN31+'2009'!AN31+'2010'!AN31+'2011'!AN31+'2012'!AN31</f>
        <v>0</v>
      </c>
      <c r="AO31" s="433">
        <f>'2003'!AO31+'2004'!AO31+'2005'!AO31+'2006'!AO31+'2007'!AO31+'2008'!AO31+'2009'!AO31+'2010'!AO31+'2011'!AO31+'2012'!AO31</f>
        <v>0</v>
      </c>
      <c r="AP31" s="93">
        <f>'2003'!AP31+'2004'!AP31+'2005'!AP31+'2006'!AP31+'2007'!AP31+'2008'!AP31+'2009'!AP31+'2010'!AP31+'2011'!AP31+'2012'!AP31</f>
        <v>0</v>
      </c>
      <c r="AQ31" s="433">
        <f>'2003'!AQ31+'2004'!AQ31+'2005'!AQ31+'2006'!AQ31+'2007'!AQ31+'2008'!AQ31+'2009'!AQ31+'2010'!AQ31+'2011'!AQ31+'2012'!AQ31</f>
        <v>0</v>
      </c>
      <c r="AR31" s="433">
        <f>'2003'!AR31+'2004'!AR31+'2005'!AR31+'2006'!AR31+'2007'!AR31+'2008'!AR31+'2009'!AR31+'2010'!AR31+'2011'!AR31+'2012'!AR31</f>
        <v>0</v>
      </c>
      <c r="AS31" s="93">
        <f>'2003'!AS31+'2004'!AS31+'2005'!AS31+'2006'!AS31+'2007'!AS31+'2008'!AS31+'2009'!AS31+'2010'!AS31+'2011'!AS31+'2012'!AS31</f>
        <v>0</v>
      </c>
      <c r="AT31" s="433">
        <f>'2003'!AT31+'2004'!AT31+'2005'!AT31+'2006'!AT31+'2007'!AT31+'2008'!AT31+'2009'!AT31+'2010'!AT31+'2011'!AT31+'2012'!AT31</f>
        <v>0</v>
      </c>
      <c r="AU31" s="433">
        <f>'2003'!AU31+'2004'!AU31+'2005'!AU31+'2006'!AU31+'2007'!AU31+'2008'!AU31+'2009'!AU31+'2010'!AU31+'2011'!AU31+'2012'!AU31</f>
        <v>286346</v>
      </c>
      <c r="AV31" s="93">
        <f>'2003'!AV31+'2004'!AV31+'2005'!AV31+'2006'!AV31+'2007'!AV31+'2008'!AV31+'2009'!AV31+'2010'!AV31+'2011'!AV31+'2012'!AV31</f>
        <v>0</v>
      </c>
      <c r="AW31" s="433">
        <f>'2003'!AW31+'2004'!AW31+'2005'!AW31+'2006'!AW31+'2007'!AW31+'2008'!AW31+'2009'!AW31+'2010'!AW31+'2011'!AW31+'2012'!AW31</f>
        <v>0</v>
      </c>
      <c r="AX31" s="433">
        <f>'2003'!AX31+'2004'!AX31+'2005'!AX31+'2006'!AX31+'2007'!AX31+'2008'!AX31+'2009'!AX31+'2010'!AX31+'2011'!AX31+'2012'!AX31</f>
        <v>392</v>
      </c>
      <c r="AY31" s="93">
        <f>'2003'!AY31+'2004'!AY31+'2005'!AY31+'2006'!AY31+'2007'!AY31+'2008'!AY31+'2009'!AY31+'2010'!AY31+'2011'!AY31+'2012'!AY31</f>
        <v>0</v>
      </c>
      <c r="AZ31" s="433">
        <f>'2003'!AZ31+'2004'!AZ31+'2005'!AZ31+'2006'!AZ31+'2007'!AZ31+'2008'!AZ31+'2009'!AZ31+'2010'!AZ31+'2011'!AZ31+'2012'!AZ31</f>
        <v>0</v>
      </c>
      <c r="BA31" s="433">
        <f>'2003'!BA31+'2004'!BA31+'2005'!BA31+'2006'!BA31+'2007'!BA31+'2008'!BA31+'2009'!BA31+'2010'!BA31+'2011'!BA31+'2012'!BA31</f>
        <v>0</v>
      </c>
      <c r="BB31" s="93">
        <f>'2003'!BB31+'2004'!BB31+'2005'!BB31+'2006'!BB31+'2007'!BB31+'2008'!BB31+'2009'!BB31+'2010'!BB31+'2011'!BB31+'2012'!BB31</f>
        <v>0</v>
      </c>
      <c r="BC31" s="433">
        <f>'2003'!BC31+'2004'!BC31+'2005'!BC31+'2006'!BC31+'2007'!BC31+'2008'!BC31+'2009'!BC31+'2010'!BC31+'2011'!BC31+'2012'!BC31</f>
        <v>0</v>
      </c>
      <c r="BD31" s="433">
        <f>'2003'!BD31+'2004'!BD31+'2005'!BD31+'2006'!BD31+'2007'!BD31+'2008'!BD31+'2009'!BD31+'2010'!BD31+'2011'!BD31+'2012'!BD31</f>
        <v>0</v>
      </c>
      <c r="BE31" s="93">
        <f>'2003'!BE31+'2004'!BE31+'2005'!BE31+'2006'!BE31+'2007'!BE31+'2008'!BE31+'2009'!BE31+'2010'!BE31+'2011'!BE31+'2012'!BE31</f>
        <v>0</v>
      </c>
      <c r="BF31" s="433">
        <f>'2003'!BF31+'2004'!BF31+'2005'!BF31+'2006'!BF31+'2007'!BF31+'2008'!BF31+'2009'!BF31+'2010'!BF31+'2011'!BF31+'2012'!BF31</f>
        <v>0</v>
      </c>
      <c r="BG31" s="433">
        <f>'2003'!BG31+'2004'!BG31+'2005'!BG31+'2006'!BG31+'2007'!BG31+'2008'!BG31+'2009'!BG31+'2010'!BG31+'2011'!BG31+'2012'!BG31</f>
        <v>0</v>
      </c>
      <c r="BH31" s="93">
        <f>'2003'!BH31+'2004'!BH31+'2005'!BH31+'2006'!BH31+'2007'!BH31+'2008'!BH31+'2009'!BH31+'2010'!BH31+'2011'!BH31+'2012'!BH31</f>
        <v>0</v>
      </c>
      <c r="BI31" s="433">
        <f>'2003'!BI31+'2004'!BI31+'2005'!BI31+'2006'!BI31+'2007'!BI31+'2008'!BI31+'2009'!BI31+'2010'!BI31+'2011'!BI31+'2012'!BI31</f>
        <v>0</v>
      </c>
      <c r="BJ31" s="433">
        <f>'2003'!BJ31+'2004'!BJ31+'2005'!BJ31+'2006'!BJ31+'2007'!BJ31+'2008'!BJ31+'2009'!BJ31+'2010'!BJ31+'2011'!BJ31+'2012'!BJ31</f>
        <v>0</v>
      </c>
      <c r="BK31" s="442">
        <f>'2003'!BK31+'2004'!BK31+'2005'!BK31+'2006'!BK31+'2007'!BK31+'2008'!BK31+'2009'!BK31+'2010'!BK31+'2011'!BK31+'2012'!BK31</f>
        <v>0</v>
      </c>
    </row>
    <row r="32" spans="1:63" ht="13.35" customHeight="1">
      <c r="A32" s="51" t="s">
        <v>19</v>
      </c>
      <c r="B32" s="100">
        <f>SUM(C32:BK32)</f>
        <v>34332962.981999993</v>
      </c>
      <c r="C32" s="93">
        <f>'2003'!C32+'2004'!C32+'2005'!C32+'2006'!C32+'2007'!C32+'2008'!C32+'2009'!C32+'2010'!C32+'2011'!C32+'2012'!C32</f>
        <v>16567196</v>
      </c>
      <c r="D32" s="433">
        <f>'2003'!D32+'2004'!D32+'2005'!D32+'2006'!D32+'2007'!D32+'2008'!D32+'2009'!D32+'2010'!D32+'2011'!D32+'2012'!D32</f>
        <v>1499</v>
      </c>
      <c r="E32" s="93">
        <f>'2003'!E32+'2004'!E32+'2005'!E32+'2006'!E32+'2007'!E32+'2008'!E32+'2009'!E32+'2010'!E32+'2011'!E32+'2012'!E32</f>
        <v>405652.32799999998</v>
      </c>
      <c r="F32" s="433">
        <f>'2003'!F32+'2004'!F32+'2005'!F32+'2006'!F32+'2007'!F32+'2008'!F32+'2009'!F32+'2010'!F32+'2011'!F32+'2012'!F32</f>
        <v>191975.15000000002</v>
      </c>
      <c r="G32" s="93">
        <f>'2003'!G32+'2004'!G32+'2005'!G32+'2006'!G32+'2007'!G32+'2008'!G32+'2009'!G32+'2010'!G32+'2011'!G32+'2012'!G32</f>
        <v>45084</v>
      </c>
      <c r="H32" s="433">
        <f>'2003'!H32+'2004'!H32+'2005'!H32+'2006'!H32+'2007'!H32+'2008'!H32+'2009'!H32+'2010'!H32+'2011'!H32+'2012'!H32</f>
        <v>29206</v>
      </c>
      <c r="I32" s="93">
        <f>'2003'!I32+'2004'!I32+'2005'!I32+'2006'!I32+'2007'!I32+'2008'!I32+'2009'!I32+'2010'!I32+'2011'!I32+'2012'!I32</f>
        <v>360002.95199999999</v>
      </c>
      <c r="J32" s="433">
        <f>'2003'!J32+'2004'!J32+'2005'!J32+'2006'!J32+'2007'!J32+'2008'!J32+'2009'!J32+'2010'!J32+'2011'!J32+'2012'!J32</f>
        <v>1392036.5690000001</v>
      </c>
      <c r="K32" s="435">
        <f>'2003'!K32+'2004'!K32+'2005'!K32+'2006'!K32+'2007'!K32+'2008'!K32+'2009'!K32+'2010'!K32+'2011'!K32+'2012'!K32</f>
        <v>55649</v>
      </c>
      <c r="L32" s="433">
        <f>'2003'!L32+'2004'!L32+'2005'!L32+'2006'!L32+'2007'!L32+'2008'!L32+'2009'!L32+'2010'!L32+'2011'!L32+'2012'!L32</f>
        <v>165815</v>
      </c>
      <c r="M32" s="433">
        <f>'2003'!M32+'2004'!M32+'2005'!M32+'2006'!M32+'2007'!M32+'2008'!M32+'2009'!M32+'2010'!M32+'2011'!M32+'2012'!M32</f>
        <v>61010</v>
      </c>
      <c r="N32" s="433">
        <f>'2003'!N32+'2004'!N32+'2005'!N32+'2006'!N32+'2007'!N32+'2008'!N32+'2009'!N32+'2010'!N32+'2011'!N32+'2012'!N32</f>
        <v>37934.120999999999</v>
      </c>
      <c r="O32" s="433">
        <f>'2003'!O32+'2004'!O32+'2005'!O32+'2006'!O32+'2007'!O32+'2008'!O32+'2009'!O32+'2010'!O32+'2011'!O32+'2012'!O32</f>
        <v>983765.26600000006</v>
      </c>
      <c r="P32" s="93">
        <f>'2003'!P32+'2004'!P32+'2005'!P32+'2006'!P32+'2007'!P32+'2008'!P32+'2009'!P32+'2010'!P32+'2011'!P32+'2012'!P32</f>
        <v>14629.377</v>
      </c>
      <c r="Q32" s="433">
        <f>'2003'!Q32+'2004'!Q32+'2005'!Q32+'2006'!Q32+'2007'!Q32+'2008'!Q32+'2009'!Q32+'2010'!Q32+'2011'!Q32+'2012'!Q32</f>
        <v>149919</v>
      </c>
      <c r="R32" s="93">
        <f>'2003'!R32+'2004'!R32+'2005'!R32+'2006'!R32+'2007'!R32+'2008'!R32+'2009'!R32+'2010'!R32+'2011'!R32+'2012'!R32</f>
        <v>507795.62</v>
      </c>
      <c r="S32" s="433">
        <f>'2003'!S32+'2004'!S32+'2005'!S32+'2006'!S32+'2007'!S32+'2008'!S32+'2009'!S32+'2010'!S32+'2011'!S32+'2012'!S32</f>
        <v>268245</v>
      </c>
      <c r="T32" s="93">
        <f>'2003'!T32+'2004'!T32+'2005'!T32+'2006'!T32+'2007'!T32+'2008'!T32+'2009'!T32+'2010'!T32+'2011'!T32+'2012'!T32</f>
        <v>26745</v>
      </c>
      <c r="U32" s="433">
        <f>'2003'!U32+'2004'!U32+'2005'!U32+'2006'!U32+'2007'!U32+'2008'!U32+'2009'!U32+'2010'!U32+'2011'!U32+'2012'!U32</f>
        <v>157048</v>
      </c>
      <c r="V32" s="93">
        <f>'2003'!V32+'2004'!V32+'2005'!V32+'2006'!V32+'2007'!V32+'2008'!V32+'2009'!V32+'2010'!V32+'2011'!V32+'2012'!V32</f>
        <v>49686</v>
      </c>
      <c r="W32" s="433">
        <f>'2003'!W32+'2004'!W32+'2005'!W32+'2006'!W32+'2007'!W32+'2008'!W32+'2009'!W32+'2010'!W32+'2011'!W32+'2012'!W32</f>
        <v>462223.60599999997</v>
      </c>
      <c r="X32" s="93">
        <f>'2003'!X32+'2004'!X32+'2005'!X32+'2006'!X32+'2007'!X32+'2008'!X32+'2009'!X32+'2010'!X32+'2011'!X32+'2012'!X32</f>
        <v>1107750.3030000001</v>
      </c>
      <c r="Y32" s="433">
        <f>'2003'!Y32+'2004'!Y32+'2005'!Y32+'2006'!Y32+'2007'!Y32+'2008'!Y32+'2009'!Y32+'2010'!Y32+'2011'!Y32+'2012'!Y32</f>
        <v>37413.873999999996</v>
      </c>
      <c r="Z32" s="433">
        <f>'2003'!Z32+'2004'!Z32+'2005'!Z32+'2006'!Z32+'2007'!Z32+'2008'!Z32+'2009'!Z32+'2010'!Z32+'2011'!Z32+'2012'!Z32</f>
        <v>81043</v>
      </c>
      <c r="AA32" s="93">
        <f>'2003'!AA32+'2004'!AA32+'2005'!AA32+'2006'!AA32+'2007'!AA32+'2008'!AA32+'2009'!AA32+'2010'!AA32+'2011'!AA32+'2012'!AA32</f>
        <v>76138</v>
      </c>
      <c r="AB32" s="433">
        <f>'2003'!AB32+'2004'!AB32+'2005'!AB32+'2006'!AB32+'2007'!AB32+'2008'!AB32+'2009'!AB32+'2010'!AB32+'2011'!AB32+'2012'!AB32</f>
        <v>143966</v>
      </c>
      <c r="AC32" s="433">
        <f>'2003'!AC32+'2004'!AC32+'2005'!AC32+'2006'!AC32+'2007'!AC32+'2008'!AC32+'2009'!AC32+'2010'!AC32+'2011'!AC32+'2012'!AC32</f>
        <v>196722</v>
      </c>
      <c r="AD32" s="93">
        <f>'2003'!AD32+'2004'!AD32+'2005'!AD32+'2006'!AD32+'2007'!AD32+'2008'!AD32+'2009'!AD32+'2010'!AD32+'2011'!AD32+'2012'!AD32</f>
        <v>447938</v>
      </c>
      <c r="AE32" s="433">
        <f>'2003'!AE32+'2004'!AE32+'2005'!AE32+'2006'!AE32+'2007'!AE32+'2008'!AE32+'2009'!AE32+'2010'!AE32+'2011'!AE32+'2012'!AE32</f>
        <v>29508</v>
      </c>
      <c r="AF32" s="433">
        <f>'2003'!AF32+'2004'!AF32+'2005'!AF32+'2006'!AF32+'2007'!AF32+'2008'!AF32+'2009'!AF32+'2010'!AF32+'2011'!AF32+'2012'!AF32</f>
        <v>33550</v>
      </c>
      <c r="AG32" s="93">
        <f>'2003'!AG32+'2004'!AG32+'2005'!AG32+'2006'!AG32+'2007'!AG32+'2008'!AG32+'2009'!AG32+'2010'!AG32+'2011'!AG32+'2012'!AG32</f>
        <v>161317</v>
      </c>
      <c r="AH32" s="433">
        <f>'2003'!AH32+'2004'!AH32+'2005'!AH32+'2006'!AH32+'2007'!AH32+'2008'!AH32+'2009'!AH32+'2010'!AH32+'2011'!AH32+'2012'!AH32</f>
        <v>5499</v>
      </c>
      <c r="AI32" s="433">
        <f>'2003'!AI32+'2004'!AI32+'2005'!AI32+'2006'!AI32+'2007'!AI32+'2008'!AI32+'2009'!AI32+'2010'!AI32+'2011'!AI32+'2012'!AI32</f>
        <v>40964</v>
      </c>
      <c r="AJ32" s="93">
        <f>'2003'!AJ32+'2004'!AJ32+'2005'!AJ32+'2006'!AJ32+'2007'!AJ32+'2008'!AJ32+'2009'!AJ32+'2010'!AJ32+'2011'!AJ32+'2012'!AJ32</f>
        <v>250155</v>
      </c>
      <c r="AK32" s="433">
        <f>'2003'!AK32+'2004'!AK32+'2005'!AK32+'2006'!AK32+'2007'!AK32+'2008'!AK32+'2009'!AK32+'2010'!AK32+'2011'!AK32+'2012'!AK32</f>
        <v>135206</v>
      </c>
      <c r="AL32" s="433">
        <f>'2003'!AL32+'2004'!AL32+'2005'!AL32+'2006'!AL32+'2007'!AL32+'2008'!AL32+'2009'!AL32+'2010'!AL32+'2011'!AL32+'2012'!AL32</f>
        <v>66229</v>
      </c>
      <c r="AM32" s="93">
        <f>'2003'!AM32+'2004'!AM32+'2005'!AM32+'2006'!AM32+'2007'!AM32+'2008'!AM32+'2009'!AM32+'2010'!AM32+'2011'!AM32+'2012'!AM32</f>
        <v>2083424</v>
      </c>
      <c r="AN32" s="433">
        <f>'2003'!AN32+'2004'!AN32+'2005'!AN32+'2006'!AN32+'2007'!AN32+'2008'!AN32+'2009'!AN32+'2010'!AN32+'2011'!AN32+'2012'!AN32</f>
        <v>149759</v>
      </c>
      <c r="AO32" s="433">
        <f>'2003'!AO32+'2004'!AO32+'2005'!AO32+'2006'!AO32+'2007'!AO32+'2008'!AO32+'2009'!AO32+'2010'!AO32+'2011'!AO32+'2012'!AO32</f>
        <v>68339.088000000003</v>
      </c>
      <c r="AP32" s="93">
        <f>'2003'!AP32+'2004'!AP32+'2005'!AP32+'2006'!AP32+'2007'!AP32+'2008'!AP32+'2009'!AP32+'2010'!AP32+'2011'!AP32+'2012'!AP32</f>
        <v>29980</v>
      </c>
      <c r="AQ32" s="433">
        <f>'2003'!AQ32+'2004'!AQ32+'2005'!AQ32+'2006'!AQ32+'2007'!AQ32+'2008'!AQ32+'2009'!AQ32+'2010'!AQ32+'2011'!AQ32+'2012'!AQ32</f>
        <v>53789.041999999994</v>
      </c>
      <c r="AR32" s="433">
        <f>'2003'!AR32+'2004'!AR32+'2005'!AR32+'2006'!AR32+'2007'!AR32+'2008'!AR32+'2009'!AR32+'2010'!AR32+'2011'!AR32+'2012'!AR32</f>
        <v>54160</v>
      </c>
      <c r="AS32" s="93">
        <f>'2003'!AS32+'2004'!AS32+'2005'!AS32+'2006'!AS32+'2007'!AS32+'2008'!AS32+'2009'!AS32+'2010'!AS32+'2011'!AS32+'2012'!AS32</f>
        <v>809081</v>
      </c>
      <c r="AT32" s="433">
        <f>'2003'!AT32+'2004'!AT32+'2005'!AT32+'2006'!AT32+'2007'!AT32+'2008'!AT32+'2009'!AT32+'2010'!AT32+'2011'!AT32+'2012'!AT32</f>
        <v>32570</v>
      </c>
      <c r="AU32" s="433">
        <f>'2003'!AU32+'2004'!AU32+'2005'!AU32+'2006'!AU32+'2007'!AU32+'2008'!AU32+'2009'!AU32+'2010'!AU32+'2011'!AU32+'2012'!AU32</f>
        <v>701468.8</v>
      </c>
      <c r="AV32" s="93">
        <f>'2003'!AV32+'2004'!AV32+'2005'!AV32+'2006'!AV32+'2007'!AV32+'2008'!AV32+'2009'!AV32+'2010'!AV32+'2011'!AV32+'2012'!AV32</f>
        <v>10926.638999999999</v>
      </c>
      <c r="AW32" s="433">
        <f>'2003'!AW32+'2004'!AW32+'2005'!AW32+'2006'!AW32+'2007'!AW32+'2008'!AW32+'2009'!AW32+'2010'!AW32+'2011'!AW32+'2012'!AW32</f>
        <v>231716.166</v>
      </c>
      <c r="AX32" s="433">
        <f>'2003'!AX32+'2004'!AX32+'2005'!AX32+'2006'!AX32+'2007'!AX32+'2008'!AX32+'2009'!AX32+'2010'!AX32+'2011'!AX32+'2012'!AX32</f>
        <v>48459</v>
      </c>
      <c r="AY32" s="93">
        <f>'2003'!AY32+'2004'!AY32+'2005'!AY32+'2006'!AY32+'2007'!AY32+'2008'!AY32+'2009'!AY32+'2010'!AY32+'2011'!AY32+'2012'!AY32</f>
        <v>98775</v>
      </c>
      <c r="AZ32" s="433">
        <f>'2003'!AZ32+'2004'!AZ32+'2005'!AZ32+'2006'!AZ32+'2007'!AZ32+'2008'!AZ32+'2009'!AZ32+'2010'!AZ32+'2011'!AZ32+'2012'!AZ32</f>
        <v>976905.06799999997</v>
      </c>
      <c r="BA32" s="433">
        <f>'2003'!BA32+'2004'!BA32+'2005'!BA32+'2006'!BA32+'2007'!BA32+'2008'!BA32+'2009'!BA32+'2010'!BA32+'2011'!BA32+'2012'!BA32</f>
        <v>301388</v>
      </c>
      <c r="BB32" s="93">
        <f>'2003'!BB32+'2004'!BB32+'2005'!BB32+'2006'!BB32+'2007'!BB32+'2008'!BB32+'2009'!BB32+'2010'!BB32+'2011'!BB32+'2012'!BB32</f>
        <v>1204715.6940000001</v>
      </c>
      <c r="BC32" s="433">
        <f>'2003'!BC32+'2004'!BC32+'2005'!BC32+'2006'!BC32+'2007'!BC32+'2008'!BC32+'2009'!BC32+'2010'!BC32+'2011'!BC32+'2012'!BC32</f>
        <v>149351.34600000002</v>
      </c>
      <c r="BD32" s="433">
        <f>'2003'!BD32+'2004'!BD32+'2005'!BD32+'2006'!BD32+'2007'!BD32+'2008'!BD32+'2009'!BD32+'2010'!BD32+'2011'!BD32+'2012'!BD32</f>
        <v>62968</v>
      </c>
      <c r="BE32" s="93">
        <f>'2003'!BE32+'2004'!BE32+'2005'!BE32+'2006'!BE32+'2007'!BE32+'2008'!BE32+'2009'!BE32+'2010'!BE32+'2011'!BE32+'2012'!BE32</f>
        <v>806306.6</v>
      </c>
      <c r="BF32" s="433">
        <f>'2003'!BF32+'2004'!BF32+'2005'!BF32+'2006'!BF32+'2007'!BF32+'2008'!BF32+'2009'!BF32+'2010'!BF32+'2011'!BF32+'2012'!BF32</f>
        <v>167417</v>
      </c>
      <c r="BG32" s="433">
        <f>'2003'!BG32+'2004'!BG32+'2005'!BG32+'2006'!BG32+'2007'!BG32+'2008'!BG32+'2009'!BG32+'2010'!BG32+'2011'!BG32+'2012'!BG32</f>
        <v>117255.9</v>
      </c>
      <c r="BH32" s="93">
        <f>'2003'!BH32+'2004'!BH32+'2005'!BH32+'2006'!BH32+'2007'!BH32+'2008'!BH32+'2009'!BH32+'2010'!BH32+'2011'!BH32+'2012'!BH32</f>
        <v>309752</v>
      </c>
      <c r="BI32" s="433">
        <f>'2003'!BI32+'2004'!BI32+'2005'!BI32+'2006'!BI32+'2007'!BI32+'2008'!BI32+'2009'!BI32+'2010'!BI32+'2011'!BI32+'2012'!BI32</f>
        <v>91835.38</v>
      </c>
      <c r="BJ32" s="433">
        <f>'2003'!BJ32+'2004'!BJ32+'2005'!BJ32+'2006'!BJ32+'2007'!BJ32+'2008'!BJ32+'2009'!BJ32+'2010'!BJ32+'2011'!BJ32+'2012'!BJ32</f>
        <v>88618</v>
      </c>
      <c r="BK32" s="442">
        <f>'2003'!BK32+'2004'!BK32+'2005'!BK32+'2006'!BK32+'2007'!BK32+'2008'!BK32+'2009'!BK32+'2010'!BK32+'2011'!BK32+'2012'!BK32</f>
        <v>937486.09299999999</v>
      </c>
    </row>
    <row r="33" spans="1:63" ht="13.35" customHeight="1">
      <c r="A33" s="51" t="s">
        <v>26</v>
      </c>
      <c r="B33" s="100">
        <f>SUM(C33:BK33)</f>
        <v>22784758.035999991</v>
      </c>
      <c r="C33" s="93">
        <f>'2003'!C33+'2004'!C33+'2005'!C33+'2006'!C33+'2007'!C33+'2008'!C33+'2009'!C33+'2010'!C33+'2011'!C33+'2012'!C33</f>
        <v>18261453</v>
      </c>
      <c r="D33" s="433">
        <f>'2003'!D33+'2004'!D33+'2005'!D33+'2006'!D33+'2007'!D33+'2008'!D33+'2009'!D33+'2010'!D33+'2011'!D33+'2012'!D33</f>
        <v>37448</v>
      </c>
      <c r="E33" s="93">
        <f>'2003'!E33+'2004'!E33+'2005'!E33+'2006'!E33+'2007'!E33+'2008'!E33+'2009'!E33+'2010'!E33+'2011'!E33+'2012'!E33</f>
        <v>93400.433000000005</v>
      </c>
      <c r="F33" s="433">
        <f>'2003'!F33+'2004'!F33+'2005'!F33+'2006'!F33+'2007'!F33+'2008'!F33+'2009'!F33+'2010'!F33+'2011'!F33+'2012'!F33</f>
        <v>837</v>
      </c>
      <c r="G33" s="93">
        <f>'2003'!G33+'2004'!G33+'2005'!G33+'2006'!G33+'2007'!G33+'2008'!G33+'2009'!G33+'2010'!G33+'2011'!G33+'2012'!G33</f>
        <v>22779</v>
      </c>
      <c r="H33" s="433">
        <f>'2003'!H33+'2004'!H33+'2005'!H33+'2006'!H33+'2007'!H33+'2008'!H33+'2009'!H33+'2010'!H33+'2011'!H33+'2012'!H33</f>
        <v>42</v>
      </c>
      <c r="I33" s="93">
        <f>'2003'!I33+'2004'!I33+'2005'!I33+'2006'!I33+'2007'!I33+'2008'!I33+'2009'!I33+'2010'!I33+'2011'!I33+'2012'!I33</f>
        <v>149845.462</v>
      </c>
      <c r="J33" s="433">
        <f>'2003'!J33+'2004'!J33+'2005'!J33+'2006'!J33+'2007'!J33+'2008'!J33+'2009'!J33+'2010'!J33+'2011'!J33+'2012'!J33</f>
        <v>497400.45400000003</v>
      </c>
      <c r="K33" s="435">
        <f>'2003'!K33+'2004'!K33+'2005'!K33+'2006'!K33+'2007'!K33+'2008'!K33+'2009'!K33+'2010'!K33+'2011'!K33+'2012'!K33</f>
        <v>33705</v>
      </c>
      <c r="L33" s="433">
        <f>'2003'!L33+'2004'!L33+'2005'!L33+'2006'!L33+'2007'!L33+'2008'!L33+'2009'!L33+'2010'!L33+'2011'!L33+'2012'!L33</f>
        <v>51153</v>
      </c>
      <c r="M33" s="433">
        <f>'2003'!M33+'2004'!M33+'2005'!M33+'2006'!M33+'2007'!M33+'2008'!M33+'2009'!M33+'2010'!M33+'2011'!M33+'2012'!M33</f>
        <v>4269</v>
      </c>
      <c r="N33" s="433">
        <f>'2003'!N33+'2004'!N33+'2005'!N33+'2006'!N33+'2007'!N33+'2008'!N33+'2009'!N33+'2010'!N33+'2011'!N33+'2012'!N33</f>
        <v>32310</v>
      </c>
      <c r="O33" s="433">
        <f>'2003'!O33+'2004'!O33+'2005'!O33+'2006'!O33+'2007'!O33+'2008'!O33+'2009'!O33+'2010'!O33+'2011'!O33+'2012'!O33</f>
        <v>655885</v>
      </c>
      <c r="P33" s="93">
        <f>'2003'!P33+'2004'!P33+'2005'!P33+'2006'!P33+'2007'!P33+'2008'!P33+'2009'!P33+'2010'!P33+'2011'!P33+'2012'!P33</f>
        <v>12704.43</v>
      </c>
      <c r="Q33" s="433">
        <f>'2003'!Q33+'2004'!Q33+'2005'!Q33+'2006'!Q33+'2007'!Q33+'2008'!Q33+'2009'!Q33+'2010'!Q33+'2011'!Q33+'2012'!Q33</f>
        <v>7989.6</v>
      </c>
      <c r="R33" s="93">
        <f>'2003'!R33+'2004'!R33+'2005'!R33+'2006'!R33+'2007'!R33+'2008'!R33+'2009'!R33+'2010'!R33+'2011'!R33+'2012'!R33</f>
        <v>145922</v>
      </c>
      <c r="S33" s="433">
        <f>'2003'!S33+'2004'!S33+'2005'!S33+'2006'!S33+'2007'!S33+'2008'!S33+'2009'!S33+'2010'!S33+'2011'!S33+'2012'!S33</f>
        <v>99592.857000000004</v>
      </c>
      <c r="T33" s="93">
        <f>'2003'!T33+'2004'!T33+'2005'!T33+'2006'!T33+'2007'!T33+'2008'!T33+'2009'!T33+'2010'!T33+'2011'!T33+'2012'!T33</f>
        <v>13422</v>
      </c>
      <c r="U33" s="433">
        <f>'2003'!U33+'2004'!U33+'2005'!U33+'2006'!U33+'2007'!U33+'2008'!U33+'2009'!U33+'2010'!U33+'2011'!U33+'2012'!U33</f>
        <v>27116.481</v>
      </c>
      <c r="V33" s="93">
        <f>'2003'!V33+'2004'!V33+'2005'!V33+'2006'!V33+'2007'!V33+'2008'!V33+'2009'!V33+'2010'!V33+'2011'!V33+'2012'!V33</f>
        <v>565</v>
      </c>
      <c r="W33" s="433">
        <f>'2003'!W33+'2004'!W33+'2005'!W33+'2006'!W33+'2007'!W33+'2008'!W33+'2009'!W33+'2010'!W33+'2011'!W33+'2012'!W33</f>
        <v>179244.96900000001</v>
      </c>
      <c r="X33" s="93">
        <f>'2003'!X33+'2004'!X33+'2005'!X33+'2006'!X33+'2007'!X33+'2008'!X33+'2009'!X33+'2010'!X33+'2011'!X33+'2012'!X33</f>
        <v>24177.652000000002</v>
      </c>
      <c r="Y33" s="433">
        <f>'2003'!Y33+'2004'!Y33+'2005'!Y33+'2006'!Y33+'2007'!Y33+'2008'!Y33+'2009'!Y33+'2010'!Y33+'2011'!Y33+'2012'!Y33</f>
        <v>38624.347000000002</v>
      </c>
      <c r="Z33" s="433">
        <f>'2003'!Z33+'2004'!Z33+'2005'!Z33+'2006'!Z33+'2007'!Z33+'2008'!Z33+'2009'!Z33+'2010'!Z33+'2011'!Z33+'2012'!Z33</f>
        <v>2135</v>
      </c>
      <c r="AA33" s="93">
        <f>'2003'!AA33+'2004'!AA33+'2005'!AA33+'2006'!AA33+'2007'!AA33+'2008'!AA33+'2009'!AA33+'2010'!AA33+'2011'!AA33+'2012'!AA33</f>
        <v>11815</v>
      </c>
      <c r="AB33" s="433">
        <f>'2003'!AB33+'2004'!AB33+'2005'!AB33+'2006'!AB33+'2007'!AB33+'2008'!AB33+'2009'!AB33+'2010'!AB33+'2011'!AB33+'2012'!AB33</f>
        <v>88474</v>
      </c>
      <c r="AC33" s="433">
        <f>'2003'!AC33+'2004'!AC33+'2005'!AC33+'2006'!AC33+'2007'!AC33+'2008'!AC33+'2009'!AC33+'2010'!AC33+'2011'!AC33+'2012'!AC33</f>
        <v>59697</v>
      </c>
      <c r="AD33" s="93">
        <f>'2003'!AD33+'2004'!AD33+'2005'!AD33+'2006'!AD33+'2007'!AD33+'2008'!AD33+'2009'!AD33+'2010'!AD33+'2011'!AD33+'2012'!AD33</f>
        <v>204822</v>
      </c>
      <c r="AE33" s="433">
        <f>'2003'!AE33+'2004'!AE33+'2005'!AE33+'2006'!AE33+'2007'!AE33+'2008'!AE33+'2009'!AE33+'2010'!AE33+'2011'!AE33+'2012'!AE33</f>
        <v>9280</v>
      </c>
      <c r="AF33" s="433">
        <f>'2003'!AF33+'2004'!AF33+'2005'!AF33+'2006'!AF33+'2007'!AF33+'2008'!AF33+'2009'!AF33+'2010'!AF33+'2011'!AF33+'2012'!AF33</f>
        <v>8036.75</v>
      </c>
      <c r="AG33" s="93">
        <f>'2003'!AG33+'2004'!AG33+'2005'!AG33+'2006'!AG33+'2007'!AG33+'2008'!AG33+'2009'!AG33+'2010'!AG33+'2011'!AG33+'2012'!AG33</f>
        <v>51320.084000000003</v>
      </c>
      <c r="AH33" s="433">
        <f>'2003'!AH33+'2004'!AH33+'2005'!AH33+'2006'!AH33+'2007'!AH33+'2008'!AH33+'2009'!AH33+'2010'!AH33+'2011'!AH33+'2012'!AH33</f>
        <v>23628</v>
      </c>
      <c r="AI33" s="433">
        <f>'2003'!AI33+'2004'!AI33+'2005'!AI33+'2006'!AI33+'2007'!AI33+'2008'!AI33+'2009'!AI33+'2010'!AI33+'2011'!AI33+'2012'!AI33</f>
        <v>9141</v>
      </c>
      <c r="AJ33" s="93">
        <f>'2003'!AJ33+'2004'!AJ33+'2005'!AJ33+'2006'!AJ33+'2007'!AJ33+'2008'!AJ33+'2009'!AJ33+'2010'!AJ33+'2011'!AJ33+'2012'!AJ33</f>
        <v>64788</v>
      </c>
      <c r="AK33" s="433">
        <f>'2003'!AK33+'2004'!AK33+'2005'!AK33+'2006'!AK33+'2007'!AK33+'2008'!AK33+'2009'!AK33+'2010'!AK33+'2011'!AK33+'2012'!AK33</f>
        <v>24750.742000000002</v>
      </c>
      <c r="AL33" s="433">
        <f>'2003'!AL33+'2004'!AL33+'2005'!AL33+'2006'!AL33+'2007'!AL33+'2008'!AL33+'2009'!AL33+'2010'!AL33+'2011'!AL33+'2012'!AL33</f>
        <v>2667.7</v>
      </c>
      <c r="AM33" s="93">
        <f>'2003'!AM33+'2004'!AM33+'2005'!AM33+'2006'!AM33+'2007'!AM33+'2008'!AM33+'2009'!AM33+'2010'!AM33+'2011'!AM33+'2012'!AM33</f>
        <v>16859</v>
      </c>
      <c r="AN33" s="433">
        <f>'2003'!AN33+'2004'!AN33+'2005'!AN33+'2006'!AN33+'2007'!AN33+'2008'!AN33+'2009'!AN33+'2010'!AN33+'2011'!AN33+'2012'!AN33</f>
        <v>6015</v>
      </c>
      <c r="AO33" s="433">
        <f>'2003'!AO33+'2004'!AO33+'2005'!AO33+'2006'!AO33+'2007'!AO33+'2008'!AO33+'2009'!AO33+'2010'!AO33+'2011'!AO33+'2012'!AO33</f>
        <v>17768</v>
      </c>
      <c r="AP33" s="93">
        <f>'2003'!AP33+'2004'!AP33+'2005'!AP33+'2006'!AP33+'2007'!AP33+'2008'!AP33+'2009'!AP33+'2010'!AP33+'2011'!AP33+'2012'!AP33</f>
        <v>5588</v>
      </c>
      <c r="AQ33" s="433">
        <f>'2003'!AQ33+'2004'!AQ33+'2005'!AQ33+'2006'!AQ33+'2007'!AQ33+'2008'!AQ33+'2009'!AQ33+'2010'!AQ33+'2011'!AQ33+'2012'!AQ33</f>
        <v>7845.8890000000001</v>
      </c>
      <c r="AR33" s="433">
        <f>'2003'!AR33+'2004'!AR33+'2005'!AR33+'2006'!AR33+'2007'!AR33+'2008'!AR33+'2009'!AR33+'2010'!AR33+'2011'!AR33+'2012'!AR33</f>
        <v>24177</v>
      </c>
      <c r="AS33" s="93">
        <f>'2003'!AS33+'2004'!AS33+'2005'!AS33+'2006'!AS33+'2007'!AS33+'2008'!AS33+'2009'!AS33+'2010'!AS33+'2011'!AS33+'2012'!AS33</f>
        <v>72794</v>
      </c>
      <c r="AT33" s="433">
        <f>'2003'!AT33+'2004'!AT33+'2005'!AT33+'2006'!AT33+'2007'!AT33+'2008'!AT33+'2009'!AT33+'2010'!AT33+'2011'!AT33+'2012'!AT33</f>
        <v>2817</v>
      </c>
      <c r="AU33" s="433">
        <f>'2003'!AU33+'2004'!AU33+'2005'!AU33+'2006'!AU33+'2007'!AU33+'2008'!AU33+'2009'!AU33+'2010'!AU33+'2011'!AU33+'2012'!AU33</f>
        <v>565978.9</v>
      </c>
      <c r="AV33" s="93">
        <f>'2003'!AV33+'2004'!AV33+'2005'!AV33+'2006'!AV33+'2007'!AV33+'2008'!AV33+'2009'!AV33+'2010'!AV33+'2011'!AV33+'2012'!AV33</f>
        <v>15140</v>
      </c>
      <c r="AW33" s="433">
        <f>'2003'!AW33+'2004'!AW33+'2005'!AW33+'2006'!AW33+'2007'!AW33+'2008'!AW33+'2009'!AW33+'2010'!AW33+'2011'!AW33+'2012'!AW33</f>
        <v>50506</v>
      </c>
      <c r="AX33" s="433">
        <f>'2003'!AX33+'2004'!AX33+'2005'!AX33+'2006'!AX33+'2007'!AX33+'2008'!AX33+'2009'!AX33+'2010'!AX33+'2011'!AX33+'2012'!AX33</f>
        <v>8479</v>
      </c>
      <c r="AY33" s="93">
        <f>'2003'!AY33+'2004'!AY33+'2005'!AY33+'2006'!AY33+'2007'!AY33+'2008'!AY33+'2009'!AY33+'2010'!AY33+'2011'!AY33+'2012'!AY33</f>
        <v>17119</v>
      </c>
      <c r="AZ33" s="433">
        <f>'2003'!AZ33+'2004'!AZ33+'2005'!AZ33+'2006'!AZ33+'2007'!AZ33+'2008'!AZ33+'2009'!AZ33+'2010'!AZ33+'2011'!AZ33+'2012'!AZ33</f>
        <v>377729</v>
      </c>
      <c r="BA33" s="433">
        <f>'2003'!BA33+'2004'!BA33+'2005'!BA33+'2006'!BA33+'2007'!BA33+'2008'!BA33+'2009'!BA33+'2010'!BA33+'2011'!BA33+'2012'!BA33</f>
        <v>5714</v>
      </c>
      <c r="BB33" s="93">
        <f>'2003'!BB33+'2004'!BB33+'2005'!BB33+'2006'!BB33+'2007'!BB33+'2008'!BB33+'2009'!BB33+'2010'!BB33+'2011'!BB33+'2012'!BB33</f>
        <v>179731.11800000002</v>
      </c>
      <c r="BC33" s="433">
        <f>'2003'!BC33+'2004'!BC33+'2005'!BC33+'2006'!BC33+'2007'!BC33+'2008'!BC33+'2009'!BC33+'2010'!BC33+'2011'!BC33+'2012'!BC33</f>
        <v>0</v>
      </c>
      <c r="BD33" s="433">
        <f>'2003'!BD33+'2004'!BD33+'2005'!BD33+'2006'!BD33+'2007'!BD33+'2008'!BD33+'2009'!BD33+'2010'!BD33+'2011'!BD33+'2012'!BD33</f>
        <v>9070</v>
      </c>
      <c r="BE33" s="93">
        <f>'2003'!BE33+'2004'!BE33+'2005'!BE33+'2006'!BE33+'2007'!BE33+'2008'!BE33+'2009'!BE33+'2010'!BE33+'2011'!BE33+'2012'!BE33</f>
        <v>22962.400000000001</v>
      </c>
      <c r="BF33" s="433">
        <f>'2003'!BF33+'2004'!BF33+'2005'!BF33+'2006'!BF33+'2007'!BF33+'2008'!BF33+'2009'!BF33+'2010'!BF33+'2011'!BF33+'2012'!BF33</f>
        <v>13153</v>
      </c>
      <c r="BG33" s="433">
        <f>'2003'!BG33+'2004'!BG33+'2005'!BG33+'2006'!BG33+'2007'!BG33+'2008'!BG33+'2009'!BG33+'2010'!BG33+'2011'!BG33+'2012'!BG33</f>
        <v>10685.7</v>
      </c>
      <c r="BH33" s="93">
        <f>'2003'!BH33+'2004'!BH33+'2005'!BH33+'2006'!BH33+'2007'!BH33+'2008'!BH33+'2009'!BH33+'2010'!BH33+'2011'!BH33+'2012'!BH33</f>
        <v>206060</v>
      </c>
      <c r="BI33" s="433">
        <f>'2003'!BI33+'2004'!BI33+'2005'!BI33+'2006'!BI33+'2007'!BI33+'2008'!BI33+'2009'!BI33+'2010'!BI33+'2011'!BI33+'2012'!BI33</f>
        <v>29537.62</v>
      </c>
      <c r="BJ33" s="433">
        <f>'2003'!BJ33+'2004'!BJ33+'2005'!BJ33+'2006'!BJ33+'2007'!BJ33+'2008'!BJ33+'2009'!BJ33+'2010'!BJ33+'2011'!BJ33+'2012'!BJ33</f>
        <v>19127</v>
      </c>
      <c r="BK33" s="442">
        <f>'2003'!BK33+'2004'!BK33+'2005'!BK33+'2006'!BK33+'2007'!BK33+'2008'!BK33+'2009'!BK33+'2010'!BK33+'2011'!BK33+'2012'!BK33</f>
        <v>149459.448</v>
      </c>
    </row>
    <row r="34" spans="1:63" ht="13.35" customHeight="1">
      <c r="A34" s="49"/>
      <c r="B34" s="141"/>
      <c r="C34" s="93"/>
      <c r="D34" s="433"/>
      <c r="E34" s="93"/>
      <c r="F34" s="433"/>
      <c r="G34" s="93"/>
      <c r="H34" s="433"/>
      <c r="I34" s="93"/>
      <c r="J34" s="433"/>
      <c r="K34" s="435"/>
      <c r="L34" s="433"/>
      <c r="M34" s="433"/>
      <c r="N34" s="433"/>
      <c r="O34" s="433"/>
      <c r="P34" s="93"/>
      <c r="Q34" s="433"/>
      <c r="R34" s="93"/>
      <c r="S34" s="433"/>
      <c r="T34" s="93"/>
      <c r="U34" s="433"/>
      <c r="V34" s="93"/>
      <c r="W34" s="433"/>
      <c r="X34" s="93"/>
      <c r="Y34" s="433"/>
      <c r="Z34" s="433"/>
      <c r="AA34" s="93"/>
      <c r="AB34" s="433"/>
      <c r="AC34" s="433"/>
      <c r="AD34" s="93"/>
      <c r="AE34" s="433"/>
      <c r="AF34" s="433"/>
      <c r="AG34" s="93"/>
      <c r="AH34" s="433"/>
      <c r="AI34" s="433"/>
      <c r="AJ34" s="93"/>
      <c r="AK34" s="433"/>
      <c r="AL34" s="433"/>
      <c r="AM34" s="93"/>
      <c r="AN34" s="433"/>
      <c r="AO34" s="433"/>
      <c r="AP34" s="93"/>
      <c r="AQ34" s="433"/>
      <c r="AR34" s="433"/>
      <c r="AS34" s="93"/>
      <c r="AT34" s="433"/>
      <c r="AU34" s="433"/>
      <c r="AV34" s="93"/>
      <c r="AW34" s="433"/>
      <c r="AX34" s="433"/>
      <c r="AY34" s="93"/>
      <c r="AZ34" s="433"/>
      <c r="BA34" s="433"/>
      <c r="BB34" s="93"/>
      <c r="BC34" s="433"/>
      <c r="BD34" s="433"/>
      <c r="BE34" s="93"/>
      <c r="BF34" s="433"/>
      <c r="BG34" s="433"/>
      <c r="BH34" s="93"/>
      <c r="BI34" s="433"/>
      <c r="BJ34" s="433"/>
      <c r="BK34" s="442"/>
    </row>
    <row r="35" spans="1:63" ht="13.35" customHeight="1">
      <c r="A35" s="50" t="s">
        <v>27</v>
      </c>
      <c r="B35" s="416">
        <f t="shared" ref="B35:B40" si="6">SUM(C35:BK35)</f>
        <v>67572194.6736788</v>
      </c>
      <c r="C35" s="429">
        <f>SUM(C36:C40)</f>
        <v>40964088</v>
      </c>
      <c r="D35" s="416">
        <f t="shared" ref="D35:BH35" si="7">SUM(D36:D40)</f>
        <v>81967</v>
      </c>
      <c r="E35" s="429">
        <f t="shared" si="7"/>
        <v>513834.46499999997</v>
      </c>
      <c r="F35" s="416">
        <f t="shared" si="7"/>
        <v>192812.152</v>
      </c>
      <c r="G35" s="429">
        <f t="shared" si="7"/>
        <v>143536</v>
      </c>
      <c r="H35" s="416">
        <f t="shared" si="7"/>
        <v>66081</v>
      </c>
      <c r="I35" s="429">
        <f t="shared" si="7"/>
        <v>581797.52399999998</v>
      </c>
      <c r="J35" s="416">
        <f t="shared" si="7"/>
        <v>2343578.253</v>
      </c>
      <c r="K35" s="144">
        <f t="shared" si="7"/>
        <v>110601</v>
      </c>
      <c r="L35" s="416">
        <f t="shared" si="7"/>
        <v>241545</v>
      </c>
      <c r="M35" s="416">
        <f t="shared" si="7"/>
        <v>65279</v>
      </c>
      <c r="N35" s="416">
        <f t="shared" si="7"/>
        <v>72416.120999999999</v>
      </c>
      <c r="O35" s="416">
        <f t="shared" si="7"/>
        <v>2215489.1880000001</v>
      </c>
      <c r="P35" s="429">
        <f t="shared" si="7"/>
        <v>27332.107000000004</v>
      </c>
      <c r="Q35" s="416">
        <f t="shared" si="7"/>
        <v>158950.6</v>
      </c>
      <c r="R35" s="429">
        <f t="shared" si="7"/>
        <v>682433.62</v>
      </c>
      <c r="S35" s="416">
        <f t="shared" si="7"/>
        <v>390467.85700000002</v>
      </c>
      <c r="T35" s="429">
        <f t="shared" si="7"/>
        <v>54111</v>
      </c>
      <c r="U35" s="416">
        <f t="shared" si="7"/>
        <v>168530.84100000001</v>
      </c>
      <c r="V35" s="429">
        <f t="shared" si="7"/>
        <v>50759</v>
      </c>
      <c r="W35" s="416">
        <f t="shared" si="7"/>
        <v>642552.603</v>
      </c>
      <c r="X35" s="429">
        <f t="shared" si="7"/>
        <v>1132367.9550000001</v>
      </c>
      <c r="Y35" s="416">
        <f t="shared" si="7"/>
        <v>77139</v>
      </c>
      <c r="Z35" s="416">
        <f t="shared" si="7"/>
        <v>83178</v>
      </c>
      <c r="AA35" s="429">
        <f t="shared" si="7"/>
        <v>88253</v>
      </c>
      <c r="AB35" s="416">
        <f t="shared" si="7"/>
        <v>232439</v>
      </c>
      <c r="AC35" s="416">
        <f t="shared" si="7"/>
        <v>259951</v>
      </c>
      <c r="AD35" s="429">
        <f t="shared" si="7"/>
        <v>690700</v>
      </c>
      <c r="AE35" s="416">
        <f t="shared" si="7"/>
        <v>41698</v>
      </c>
      <c r="AF35" s="416">
        <f t="shared" si="7"/>
        <v>41604.75</v>
      </c>
      <c r="AG35" s="429">
        <f t="shared" si="7"/>
        <v>213137.084</v>
      </c>
      <c r="AH35" s="416">
        <f t="shared" si="7"/>
        <v>64877</v>
      </c>
      <c r="AI35" s="416">
        <f t="shared" si="7"/>
        <v>79713</v>
      </c>
      <c r="AJ35" s="429">
        <f t="shared" si="7"/>
        <v>314966</v>
      </c>
      <c r="AK35" s="416">
        <f t="shared" si="7"/>
        <v>163135.495</v>
      </c>
      <c r="AL35" s="416">
        <f t="shared" si="7"/>
        <v>156228.09999999998</v>
      </c>
      <c r="AM35" s="429">
        <f t="shared" si="7"/>
        <v>2110558</v>
      </c>
      <c r="AN35" s="416">
        <f t="shared" si="7"/>
        <v>155774</v>
      </c>
      <c r="AO35" s="416">
        <f t="shared" si="7"/>
        <v>86105.088000000003</v>
      </c>
      <c r="AP35" s="429">
        <f t="shared" si="7"/>
        <v>65980</v>
      </c>
      <c r="AQ35" s="416">
        <f t="shared" si="7"/>
        <v>61635.650999999998</v>
      </c>
      <c r="AR35" s="416">
        <f t="shared" si="7"/>
        <v>78382</v>
      </c>
      <c r="AS35" s="429">
        <f t="shared" si="7"/>
        <v>1489152.5</v>
      </c>
      <c r="AT35" s="416">
        <f t="shared" si="7"/>
        <v>88796</v>
      </c>
      <c r="AU35" s="416">
        <f t="shared" si="7"/>
        <v>2825612.620678802</v>
      </c>
      <c r="AV35" s="429">
        <f t="shared" si="7"/>
        <v>26077.638999999999</v>
      </c>
      <c r="AW35" s="416">
        <f t="shared" si="7"/>
        <v>287711.16599999997</v>
      </c>
      <c r="AX35" s="416">
        <f t="shared" si="7"/>
        <v>58330</v>
      </c>
      <c r="AY35" s="429">
        <f t="shared" si="7"/>
        <v>115894</v>
      </c>
      <c r="AZ35" s="416">
        <f t="shared" si="7"/>
        <v>1354634.068</v>
      </c>
      <c r="BA35" s="416">
        <f t="shared" si="7"/>
        <v>302800</v>
      </c>
      <c r="BB35" s="429">
        <f t="shared" si="7"/>
        <v>1629075.824</v>
      </c>
      <c r="BC35" s="416">
        <f t="shared" si="7"/>
        <v>162548.34600000002</v>
      </c>
      <c r="BD35" s="416">
        <f t="shared" si="7"/>
        <v>92381</v>
      </c>
      <c r="BE35" s="429">
        <f t="shared" si="7"/>
        <v>925468</v>
      </c>
      <c r="BF35" s="416">
        <f t="shared" si="7"/>
        <v>180570</v>
      </c>
      <c r="BG35" s="416">
        <f t="shared" si="7"/>
        <v>127941.6</v>
      </c>
      <c r="BH35" s="429">
        <f t="shared" si="7"/>
        <v>515812</v>
      </c>
      <c r="BI35" s="416">
        <f t="shared" ref="BI35:BK35" si="8">SUM(BI36:BI40)</f>
        <v>121373</v>
      </c>
      <c r="BJ35" s="416">
        <f t="shared" si="8"/>
        <v>139423.51699999999</v>
      </c>
      <c r="BK35" s="412">
        <f t="shared" si="8"/>
        <v>1162608.939</v>
      </c>
    </row>
    <row r="36" spans="1:63" ht="13.35" customHeight="1">
      <c r="A36" s="51" t="s">
        <v>28</v>
      </c>
      <c r="B36" s="100">
        <f t="shared" si="6"/>
        <v>21948235.854546007</v>
      </c>
      <c r="C36" s="93">
        <f>'2003'!C36+'2004'!C36+'2005'!C36+'2006'!C36+'2007'!C36+'2008'!C36+'2009'!C36+'2010'!C36+'2011'!C36+'2012'!C36</f>
        <v>10462270</v>
      </c>
      <c r="D36" s="433">
        <f>'2003'!D36+'2004'!D36+'2005'!D36+'2006'!D36+'2007'!D36+'2008'!D36+'2009'!D36+'2010'!D36+'2011'!D36+'2012'!D36</f>
        <v>0</v>
      </c>
      <c r="E36" s="93">
        <f>'2003'!E36+'2004'!E36+'2005'!E36+'2006'!E36+'2007'!E36+'2008'!E36+'2009'!E36+'2010'!E36+'2011'!E36+'2012'!E36</f>
        <v>125</v>
      </c>
      <c r="F36" s="433">
        <f>'2003'!F36+'2004'!F36+'2005'!F36+'2006'!F36+'2007'!F36+'2008'!F36+'2009'!F36+'2010'!F36+'2011'!F36+'2012'!F36</f>
        <v>0</v>
      </c>
      <c r="G36" s="93">
        <f>'2003'!G36+'2004'!G36+'2005'!G36+'2006'!G36+'2007'!G36+'2008'!G36+'2009'!G36+'2010'!G36+'2011'!G36+'2012'!G36</f>
        <v>0</v>
      </c>
      <c r="H36" s="433">
        <f>'2003'!H36+'2004'!H36+'2005'!H36+'2006'!H36+'2007'!H36+'2008'!H36+'2009'!H36+'2010'!H36+'2011'!H36+'2012'!H36</f>
        <v>0</v>
      </c>
      <c r="I36" s="93">
        <f>'2003'!I36+'2004'!I36+'2005'!I36+'2006'!I36+'2007'!I36+'2008'!I36+'2009'!I36+'2010'!I36+'2011'!I36+'2012'!I36</f>
        <v>100</v>
      </c>
      <c r="J36" s="433">
        <f>'2003'!J36+'2004'!J36+'2005'!J36+'2006'!J36+'2007'!J36+'2008'!J36+'2009'!J36+'2010'!J36+'2011'!J36+'2012'!J36</f>
        <v>1878200.0920000002</v>
      </c>
      <c r="K36" s="435">
        <f>'2003'!K36+'2004'!K36+'2005'!K36+'2006'!K36+'2007'!K36+'2008'!K36+'2009'!K36+'2010'!K36+'2011'!K36+'2012'!K36</f>
        <v>0</v>
      </c>
      <c r="L36" s="433">
        <f>'2003'!L36+'2004'!L36+'2005'!L36+'2006'!L36+'2007'!L36+'2008'!L36+'2009'!L36+'2010'!L36+'2011'!L36+'2012'!L36</f>
        <v>1047</v>
      </c>
      <c r="M36" s="433">
        <f>'2003'!M36+'2004'!M36+'2005'!M36+'2006'!M36+'2007'!M36+'2008'!M36+'2009'!M36+'2010'!M36+'2011'!M36+'2012'!M36</f>
        <v>5998</v>
      </c>
      <c r="N36" s="433">
        <f>'2003'!N36+'2004'!N36+'2005'!N36+'2006'!N36+'2007'!N36+'2008'!N36+'2009'!N36+'2010'!N36+'2011'!N36+'2012'!N36</f>
        <v>3592</v>
      </c>
      <c r="O36" s="433">
        <f>'2003'!O36+'2004'!O36+'2005'!O36+'2006'!O36+'2007'!O36+'2008'!O36+'2009'!O36+'2010'!O36+'2011'!O36+'2012'!O36</f>
        <v>656734.2620000001</v>
      </c>
      <c r="P36" s="93">
        <f>'2003'!P36+'2004'!P36+'2005'!P36+'2006'!P36+'2007'!P36+'2008'!P36+'2009'!P36+'2010'!P36+'2011'!P36+'2012'!P36</f>
        <v>0</v>
      </c>
      <c r="Q36" s="433">
        <f>'2003'!Q36+'2004'!Q36+'2005'!Q36+'2006'!Q36+'2007'!Q36+'2008'!Q36+'2009'!Q36+'2010'!Q36+'2011'!Q36+'2012'!Q36</f>
        <v>5233</v>
      </c>
      <c r="R36" s="93">
        <f>'2003'!R36+'2004'!R36+'2005'!R36+'2006'!R36+'2007'!R36+'2008'!R36+'2009'!R36+'2010'!R36+'2011'!R36+'2012'!R36</f>
        <v>395164.255</v>
      </c>
      <c r="S36" s="433">
        <f>'2003'!S36+'2004'!S36+'2005'!S36+'2006'!S36+'2007'!S36+'2008'!S36+'2009'!S36+'2010'!S36+'2011'!S36+'2012'!S36</f>
        <v>868</v>
      </c>
      <c r="T36" s="93">
        <f>'2003'!T36+'2004'!T36+'2005'!T36+'2006'!T36+'2007'!T36+'2008'!T36+'2009'!T36+'2010'!T36+'2011'!T36+'2012'!T36</f>
        <v>385</v>
      </c>
      <c r="U36" s="433">
        <f>'2003'!U36+'2004'!U36+'2005'!U36+'2006'!U36+'2007'!U36+'2008'!U36+'2009'!U36+'2010'!U36+'2011'!U36+'2012'!U36</f>
        <v>729</v>
      </c>
      <c r="V36" s="93">
        <f>'2003'!V36+'2004'!V36+'2005'!V36+'2006'!V36+'2007'!V36+'2008'!V36+'2009'!V36+'2010'!V36+'2011'!V36+'2012'!V36</f>
        <v>1547</v>
      </c>
      <c r="W36" s="433">
        <f>'2003'!W36+'2004'!W36+'2005'!W36+'2006'!W36+'2007'!W36+'2008'!W36+'2009'!W36+'2010'!W36+'2011'!W36+'2012'!W36</f>
        <v>0</v>
      </c>
      <c r="X36" s="93">
        <f>'2003'!X36+'2004'!X36+'2005'!X36+'2006'!X36+'2007'!X36+'2008'!X36+'2009'!X36+'2010'!X36+'2011'!X36+'2012'!X36</f>
        <v>1124386.182</v>
      </c>
      <c r="Y36" s="433">
        <f>'2003'!Y36+'2004'!Y36+'2005'!Y36+'2006'!Y36+'2007'!Y36+'2008'!Y36+'2009'!Y36+'2010'!Y36+'2011'!Y36+'2012'!Y36</f>
        <v>428</v>
      </c>
      <c r="Z36" s="433">
        <f>'2003'!Z36+'2004'!Z36+'2005'!Z36+'2006'!Z36+'2007'!Z36+'2008'!Z36+'2009'!Z36+'2010'!Z36+'2011'!Z36+'2012'!Z36</f>
        <v>0</v>
      </c>
      <c r="AA36" s="93">
        <f>'2003'!AA36+'2004'!AA36+'2005'!AA36+'2006'!AA36+'2007'!AA36+'2008'!AA36+'2009'!AA36+'2010'!AA36+'2011'!AA36+'2012'!AA36</f>
        <v>0</v>
      </c>
      <c r="AB36" s="433">
        <f>'2003'!AB36+'2004'!AB36+'2005'!AB36+'2006'!AB36+'2007'!AB36+'2008'!AB36+'2009'!AB36+'2010'!AB36+'2011'!AB36+'2012'!AB36</f>
        <v>295</v>
      </c>
      <c r="AC36" s="433">
        <f>'2003'!AC36+'2004'!AC36+'2005'!AC36+'2006'!AC36+'2007'!AC36+'2008'!AC36+'2009'!AC36+'2010'!AC36+'2011'!AC36+'2012'!AC36</f>
        <v>221523</v>
      </c>
      <c r="AD36" s="93">
        <f>'2003'!AD36+'2004'!AD36+'2005'!AD36+'2006'!AD36+'2007'!AD36+'2008'!AD36+'2009'!AD36+'2010'!AD36+'2011'!AD36+'2012'!AD36</f>
        <v>65112</v>
      </c>
      <c r="AE36" s="433">
        <f>'2003'!AE36+'2004'!AE36+'2005'!AE36+'2006'!AE36+'2007'!AE36+'2008'!AE36+'2009'!AE36+'2010'!AE36+'2011'!AE36+'2012'!AE36</f>
        <v>2310</v>
      </c>
      <c r="AF36" s="433">
        <f>'2003'!AF36+'2004'!AF36+'2005'!AF36+'2006'!AF36+'2007'!AF36+'2008'!AF36+'2009'!AF36+'2010'!AF36+'2011'!AF36+'2012'!AF36</f>
        <v>0</v>
      </c>
      <c r="AG36" s="93">
        <f>'2003'!AG36+'2004'!AG36+'2005'!AG36+'2006'!AG36+'2007'!AG36+'2008'!AG36+'2009'!AG36+'2010'!AG36+'2011'!AG36+'2012'!AG36</f>
        <v>143213</v>
      </c>
      <c r="AH36" s="433">
        <f>'2003'!AH36+'2004'!AH36+'2005'!AH36+'2006'!AH36+'2007'!AH36+'2008'!AH36+'2009'!AH36+'2010'!AH36+'2011'!AH36+'2012'!AH36</f>
        <v>33</v>
      </c>
      <c r="AI36" s="433">
        <f>'2003'!AI36+'2004'!AI36+'2005'!AI36+'2006'!AI36+'2007'!AI36+'2008'!AI36+'2009'!AI36+'2010'!AI36+'2011'!AI36+'2012'!AI36</f>
        <v>2719</v>
      </c>
      <c r="AJ36" s="93">
        <f>'2003'!AJ36+'2004'!AJ36+'2005'!AJ36+'2006'!AJ36+'2007'!AJ36+'2008'!AJ36+'2009'!AJ36+'2010'!AJ36+'2011'!AJ36+'2012'!AJ36</f>
        <v>37601</v>
      </c>
      <c r="AK36" s="433">
        <f>'2003'!AK36+'2004'!AK36+'2005'!AK36+'2006'!AK36+'2007'!AK36+'2008'!AK36+'2009'!AK36+'2010'!AK36+'2011'!AK36+'2012'!AK36</f>
        <v>224</v>
      </c>
      <c r="AL36" s="433">
        <f>'2003'!AL36+'2004'!AL36+'2005'!AL36+'2006'!AL36+'2007'!AL36+'2008'!AL36+'2009'!AL36+'2010'!AL36+'2011'!AL36+'2012'!AL36</f>
        <v>0</v>
      </c>
      <c r="AM36" s="93">
        <f>'2003'!AM36+'2004'!AM36+'2005'!AM36+'2006'!AM36+'2007'!AM36+'2008'!AM36+'2009'!AM36+'2010'!AM36+'2011'!AM36+'2012'!AM36</f>
        <v>2054353</v>
      </c>
      <c r="AN36" s="433">
        <f>'2003'!AN36+'2004'!AN36+'2005'!AN36+'2006'!AN36+'2007'!AN36+'2008'!AN36+'2009'!AN36+'2010'!AN36+'2011'!AN36+'2012'!AN36</f>
        <v>1264</v>
      </c>
      <c r="AO36" s="433">
        <f>'2003'!AO36+'2004'!AO36+'2005'!AO36+'2006'!AO36+'2007'!AO36+'2008'!AO36+'2009'!AO36+'2010'!AO36+'2011'!AO36+'2012'!AO36</f>
        <v>1723</v>
      </c>
      <c r="AP36" s="93">
        <f>'2003'!AP36+'2004'!AP36+'2005'!AP36+'2006'!AP36+'2007'!AP36+'2008'!AP36+'2009'!AP36+'2010'!AP36+'2011'!AP36+'2012'!AP36</f>
        <v>9</v>
      </c>
      <c r="AQ36" s="433">
        <f>'2003'!AQ36+'2004'!AQ36+'2005'!AQ36+'2006'!AQ36+'2007'!AQ36+'2008'!AQ36+'2009'!AQ36+'2010'!AQ36+'2011'!AQ36+'2012'!AQ36</f>
        <v>79</v>
      </c>
      <c r="AR36" s="433">
        <f>'2003'!AR36+'2004'!AR36+'2005'!AR36+'2006'!AR36+'2007'!AR36+'2008'!AR36+'2009'!AR36+'2010'!AR36+'2011'!AR36+'2012'!AR36</f>
        <v>0</v>
      </c>
      <c r="AS36" s="93">
        <f>'2003'!AS36+'2004'!AS36+'2005'!AS36+'2006'!AS36+'2007'!AS36+'2008'!AS36+'2009'!AS36+'2010'!AS36+'2011'!AS36+'2012'!AS36</f>
        <v>1095261</v>
      </c>
      <c r="AT36" s="433">
        <f>'2003'!AT36+'2004'!AT36+'2005'!AT36+'2006'!AT36+'2007'!AT36+'2008'!AT36+'2009'!AT36+'2010'!AT36+'2011'!AT36+'2012'!AT36</f>
        <v>2940</v>
      </c>
      <c r="AU36" s="433">
        <f>'2003'!AU36+'2004'!AU36+'2005'!AU36+'2006'!AU36+'2007'!AU36+'2008'!AU36+'2009'!AU36+'2010'!AU36+'2011'!AU36+'2012'!AU36</f>
        <v>1127264.4375460031</v>
      </c>
      <c r="AV36" s="93">
        <f>'2003'!AV36+'2004'!AV36+'2005'!AV36+'2006'!AV36+'2007'!AV36+'2008'!AV36+'2009'!AV36+'2010'!AV36+'2011'!AV36+'2012'!AV36</f>
        <v>0</v>
      </c>
      <c r="AW36" s="433">
        <f>'2003'!AW36+'2004'!AW36+'2005'!AW36+'2006'!AW36+'2007'!AW36+'2008'!AW36+'2009'!AW36+'2010'!AW36+'2011'!AW36+'2012'!AW36</f>
        <v>563</v>
      </c>
      <c r="AX36" s="433">
        <f>'2003'!AX36+'2004'!AX36+'2005'!AX36+'2006'!AX36+'2007'!AX36+'2008'!AX36+'2009'!AX36+'2010'!AX36+'2011'!AX36+'2012'!AX36</f>
        <v>0</v>
      </c>
      <c r="AY36" s="93">
        <f>'2003'!AY36+'2004'!AY36+'2005'!AY36+'2006'!AY36+'2007'!AY36+'2008'!AY36+'2009'!AY36+'2010'!AY36+'2011'!AY36+'2012'!AY36</f>
        <v>0</v>
      </c>
      <c r="AZ36" s="433">
        <f>'2003'!AZ36+'2004'!AZ36+'2005'!AZ36+'2006'!AZ36+'2007'!AZ36+'2008'!AZ36+'2009'!AZ36+'2010'!AZ36+'2011'!AZ36+'2012'!AZ36</f>
        <v>1206589.068</v>
      </c>
      <c r="BA36" s="433">
        <f>'2003'!BA36+'2004'!BA36+'2005'!BA36+'2006'!BA36+'2007'!BA36+'2008'!BA36+'2009'!BA36+'2010'!BA36+'2011'!BA36+'2012'!BA36</f>
        <v>0</v>
      </c>
      <c r="BB36" s="93">
        <f>'2003'!BB36+'2004'!BB36+'2005'!BB36+'2006'!BB36+'2007'!BB36+'2008'!BB36+'2009'!BB36+'2010'!BB36+'2011'!BB36+'2012'!BB36</f>
        <v>13180</v>
      </c>
      <c r="BC36" s="433">
        <f>'2003'!BC36+'2004'!BC36+'2005'!BC36+'2006'!BC36+'2007'!BC36+'2008'!BC36+'2009'!BC36+'2010'!BC36+'2011'!BC36+'2012'!BC36</f>
        <v>0</v>
      </c>
      <c r="BD36" s="433">
        <f>'2003'!BD36+'2004'!BD36+'2005'!BD36+'2006'!BD36+'2007'!BD36+'2008'!BD36+'2009'!BD36+'2010'!BD36+'2011'!BD36+'2012'!BD36</f>
        <v>0</v>
      </c>
      <c r="BE36" s="93">
        <f>'2003'!BE36+'2004'!BE36+'2005'!BE36+'2006'!BE36+'2007'!BE36+'2008'!BE36+'2009'!BE36+'2010'!BE36+'2011'!BE36+'2012'!BE36</f>
        <v>793380.6</v>
      </c>
      <c r="BF36" s="433">
        <f>'2003'!BF36+'2004'!BF36+'2005'!BF36+'2006'!BF36+'2007'!BF36+'2008'!BF36+'2009'!BF36+'2010'!BF36+'2011'!BF36+'2012'!BF36</f>
        <v>0</v>
      </c>
      <c r="BG36" s="433">
        <f>'2003'!BG36+'2004'!BG36+'2005'!BG36+'2006'!BG36+'2007'!BG36+'2008'!BG36+'2009'!BG36+'2010'!BG36+'2011'!BG36+'2012'!BG36</f>
        <v>0</v>
      </c>
      <c r="BH36" s="93">
        <f>'2003'!BH36+'2004'!BH36+'2005'!BH36+'2006'!BH36+'2007'!BH36+'2008'!BH36+'2009'!BH36+'2010'!BH36+'2011'!BH36+'2012'!BH36</f>
        <v>0</v>
      </c>
      <c r="BI36" s="433">
        <f>'2003'!BI36+'2004'!BI36+'2005'!BI36+'2006'!BI36+'2007'!BI36+'2008'!BI36+'2009'!BI36+'2010'!BI36+'2011'!BI36+'2012'!BI36</f>
        <v>0</v>
      </c>
      <c r="BJ36" s="433">
        <f>'2003'!BJ36+'2004'!BJ36+'2005'!BJ36+'2006'!BJ36+'2007'!BJ36+'2008'!BJ36+'2009'!BJ36+'2010'!BJ36+'2011'!BJ36+'2012'!BJ36</f>
        <v>3317</v>
      </c>
      <c r="BK36" s="442">
        <f>'2003'!BK36+'2004'!BK36+'2005'!BK36+'2006'!BK36+'2007'!BK36+'2008'!BK36+'2009'!BK36+'2010'!BK36+'2011'!BK36+'2012'!BK36</f>
        <v>638475.95799999998</v>
      </c>
    </row>
    <row r="37" spans="1:63" ht="13.35" customHeight="1">
      <c r="A37" s="51" t="s">
        <v>29</v>
      </c>
      <c r="B37" s="100">
        <f t="shared" si="6"/>
        <v>7010252.795481828</v>
      </c>
      <c r="C37" s="93">
        <f>'2003'!C37+'2004'!C37+'2005'!C37+'2006'!C37+'2007'!C37+'2008'!C37+'2009'!C37+'2010'!C37+'2011'!C37+'2012'!C37</f>
        <v>5444746</v>
      </c>
      <c r="D37" s="433">
        <f>'2003'!D37+'2004'!D37+'2005'!D37+'2006'!D37+'2007'!D37+'2008'!D37+'2009'!D37+'2010'!D37+'2011'!D37+'2012'!D37</f>
        <v>0</v>
      </c>
      <c r="E37" s="93">
        <f>'2003'!E37+'2004'!E37+'2005'!E37+'2006'!E37+'2007'!E37+'2008'!E37+'2009'!E37+'2010'!E37+'2011'!E37+'2012'!E37</f>
        <v>750</v>
      </c>
      <c r="F37" s="433">
        <f>'2003'!F37+'2004'!F37+'2005'!F37+'2006'!F37+'2007'!F37+'2008'!F37+'2009'!F37+'2010'!F37+'2011'!F37+'2012'!F37</f>
        <v>0</v>
      </c>
      <c r="G37" s="93">
        <f>'2003'!G37+'2004'!G37+'2005'!G37+'2006'!G37+'2007'!G37+'2008'!G37+'2009'!G37+'2010'!G37+'2011'!G37+'2012'!G37</f>
        <v>22750</v>
      </c>
      <c r="H37" s="433">
        <f>'2003'!H37+'2004'!H37+'2005'!H37+'2006'!H37+'2007'!H37+'2008'!H37+'2009'!H37+'2010'!H37+'2011'!H37+'2012'!H37</f>
        <v>0</v>
      </c>
      <c r="I37" s="93">
        <f>'2003'!I37+'2004'!I37+'2005'!I37+'2006'!I37+'2007'!I37+'2008'!I37+'2009'!I37+'2010'!I37+'2011'!I37+'2012'!I37</f>
        <v>25764</v>
      </c>
      <c r="J37" s="433">
        <f>'2003'!J37+'2004'!J37+'2005'!J37+'2006'!J37+'2007'!J37+'2008'!J37+'2009'!J37+'2010'!J37+'2011'!J37+'2012'!J37</f>
        <v>0</v>
      </c>
      <c r="K37" s="435">
        <f>'2003'!K37+'2004'!K37+'2005'!K37+'2006'!K37+'2007'!K37+'2008'!K37+'2009'!K37+'2010'!K37+'2011'!K37+'2012'!K37</f>
        <v>11616</v>
      </c>
      <c r="L37" s="433">
        <f>'2003'!L37+'2004'!L37+'2005'!L37+'2006'!L37+'2007'!L37+'2008'!L37+'2009'!L37+'2010'!L37+'2011'!L37+'2012'!L37</f>
        <v>37213</v>
      </c>
      <c r="M37" s="433">
        <f>'2003'!M37+'2004'!M37+'2005'!M37+'2006'!M37+'2007'!M37+'2008'!M37+'2009'!M37+'2010'!M37+'2011'!M37+'2012'!M37</f>
        <v>3038</v>
      </c>
      <c r="N37" s="433">
        <f>'2003'!N37+'2004'!N37+'2005'!N37+'2006'!N37+'2007'!N37+'2008'!N37+'2009'!N37+'2010'!N37+'2011'!N37+'2012'!N37</f>
        <v>0</v>
      </c>
      <c r="O37" s="433">
        <f>'2003'!O37+'2004'!O37+'2005'!O37+'2006'!O37+'2007'!O37+'2008'!O37+'2009'!O37+'2010'!O37+'2011'!O37+'2012'!O37</f>
        <v>257272</v>
      </c>
      <c r="P37" s="93">
        <f>'2003'!P37+'2004'!P37+'2005'!P37+'2006'!P37+'2007'!P37+'2008'!P37+'2009'!P37+'2010'!P37+'2011'!P37+'2012'!P37</f>
        <v>0</v>
      </c>
      <c r="Q37" s="433">
        <f>'2003'!Q37+'2004'!Q37+'2005'!Q37+'2006'!Q37+'2007'!Q37+'2008'!Q37+'2009'!Q37+'2010'!Q37+'2011'!Q37+'2012'!Q37</f>
        <v>0</v>
      </c>
      <c r="R37" s="93">
        <f>'2003'!R37+'2004'!R37+'2005'!R37+'2006'!R37+'2007'!R37+'2008'!R37+'2009'!R37+'2010'!R37+'2011'!R37+'2012'!R37</f>
        <v>0</v>
      </c>
      <c r="S37" s="433">
        <f>'2003'!S37+'2004'!S37+'2005'!S37+'2006'!S37+'2007'!S37+'2008'!S37+'2009'!S37+'2010'!S37+'2011'!S37+'2012'!S37</f>
        <v>64065</v>
      </c>
      <c r="T37" s="93">
        <f>'2003'!T37+'2004'!T37+'2005'!T37+'2006'!T37+'2007'!T37+'2008'!T37+'2009'!T37+'2010'!T37+'2011'!T37+'2012'!T37</f>
        <v>0</v>
      </c>
      <c r="U37" s="433">
        <f>'2003'!U37+'2004'!U37+'2005'!U37+'2006'!U37+'2007'!U37+'2008'!U37+'2009'!U37+'2010'!U37+'2011'!U37+'2012'!U37</f>
        <v>16462</v>
      </c>
      <c r="V37" s="93">
        <f>'2003'!V37+'2004'!V37+'2005'!V37+'2006'!V37+'2007'!V37+'2008'!V37+'2009'!V37+'2010'!V37+'2011'!V37+'2012'!V37</f>
        <v>0</v>
      </c>
      <c r="W37" s="433">
        <f>'2003'!W37+'2004'!W37+'2005'!W37+'2006'!W37+'2007'!W37+'2008'!W37+'2009'!W37+'2010'!W37+'2011'!W37+'2012'!W37</f>
        <v>0</v>
      </c>
      <c r="X37" s="93">
        <f>'2003'!X37+'2004'!X37+'2005'!X37+'2006'!X37+'2007'!X37+'2008'!X37+'2009'!X37+'2010'!X37+'2011'!X37+'2012'!X37</f>
        <v>0</v>
      </c>
      <c r="Y37" s="433">
        <f>'2003'!Y37+'2004'!Y37+'2005'!Y37+'2006'!Y37+'2007'!Y37+'2008'!Y37+'2009'!Y37+'2010'!Y37+'2011'!Y37+'2012'!Y37</f>
        <v>10065</v>
      </c>
      <c r="Z37" s="433">
        <f>'2003'!Z37+'2004'!Z37+'2005'!Z37+'2006'!Z37+'2007'!Z37+'2008'!Z37+'2009'!Z37+'2010'!Z37+'2011'!Z37+'2012'!Z37</f>
        <v>0</v>
      </c>
      <c r="AA37" s="93">
        <f>'2003'!AA37+'2004'!AA37+'2005'!AA37+'2006'!AA37+'2007'!AA37+'2008'!AA37+'2009'!AA37+'2010'!AA37+'2011'!AA37+'2012'!AA37</f>
        <v>0</v>
      </c>
      <c r="AB37" s="433">
        <f>'2003'!AB37+'2004'!AB37+'2005'!AB37+'2006'!AB37+'2007'!AB37+'2008'!AB37+'2009'!AB37+'2010'!AB37+'2011'!AB37+'2012'!AB37</f>
        <v>20628</v>
      </c>
      <c r="AC37" s="433">
        <f>'2003'!AC37+'2004'!AC37+'2005'!AC37+'2006'!AC37+'2007'!AC37+'2008'!AC37+'2009'!AC37+'2010'!AC37+'2011'!AC37+'2012'!AC37</f>
        <v>0</v>
      </c>
      <c r="AD37" s="93">
        <f>'2003'!AD37+'2004'!AD37+'2005'!AD37+'2006'!AD37+'2007'!AD37+'2008'!AD37+'2009'!AD37+'2010'!AD37+'2011'!AD37+'2012'!AD37</f>
        <v>37045</v>
      </c>
      <c r="AE37" s="433">
        <f>'2003'!AE37+'2004'!AE37+'2005'!AE37+'2006'!AE37+'2007'!AE37+'2008'!AE37+'2009'!AE37+'2010'!AE37+'2011'!AE37+'2012'!AE37</f>
        <v>1060</v>
      </c>
      <c r="AF37" s="433">
        <f>'2003'!AF37+'2004'!AF37+'2005'!AF37+'2006'!AF37+'2007'!AF37+'2008'!AF37+'2009'!AF37+'2010'!AF37+'2011'!AF37+'2012'!AF37</f>
        <v>0</v>
      </c>
      <c r="AG37" s="93">
        <f>'2003'!AG37+'2004'!AG37+'2005'!AG37+'2006'!AG37+'2007'!AG37+'2008'!AG37+'2009'!AG37+'2010'!AG37+'2011'!AG37+'2012'!AG37</f>
        <v>300</v>
      </c>
      <c r="AH37" s="433">
        <f>'2003'!AH37+'2004'!AH37+'2005'!AH37+'2006'!AH37+'2007'!AH37+'2008'!AH37+'2009'!AH37+'2010'!AH37+'2011'!AH37+'2012'!AH37</f>
        <v>2600</v>
      </c>
      <c r="AI37" s="433">
        <f>'2003'!AI37+'2004'!AI37+'2005'!AI37+'2006'!AI37+'2007'!AI37+'2008'!AI37+'2009'!AI37+'2010'!AI37+'2011'!AI37+'2012'!AI37</f>
        <v>847</v>
      </c>
      <c r="AJ37" s="93">
        <f>'2003'!AJ37+'2004'!AJ37+'2005'!AJ37+'2006'!AJ37+'2007'!AJ37+'2008'!AJ37+'2009'!AJ37+'2010'!AJ37+'2011'!AJ37+'2012'!AJ37</f>
        <v>60919</v>
      </c>
      <c r="AK37" s="433">
        <f>'2003'!AK37+'2004'!AK37+'2005'!AK37+'2006'!AK37+'2007'!AK37+'2008'!AK37+'2009'!AK37+'2010'!AK37+'2011'!AK37+'2012'!AK37</f>
        <v>0</v>
      </c>
      <c r="AL37" s="433">
        <f>'2003'!AL37+'2004'!AL37+'2005'!AL37+'2006'!AL37+'2007'!AL37+'2008'!AL37+'2009'!AL37+'2010'!AL37+'2011'!AL37+'2012'!AL37</f>
        <v>23443.828999999998</v>
      </c>
      <c r="AM37" s="93">
        <f>'2003'!AM37+'2004'!AM37+'2005'!AM37+'2006'!AM37+'2007'!AM37+'2008'!AM37+'2009'!AM37+'2010'!AM37+'2011'!AM37+'2012'!AM37</f>
        <v>0</v>
      </c>
      <c r="AN37" s="433">
        <f>'2003'!AN37+'2004'!AN37+'2005'!AN37+'2006'!AN37+'2007'!AN37+'2008'!AN37+'2009'!AN37+'2010'!AN37+'2011'!AN37+'2012'!AN37</f>
        <v>36000</v>
      </c>
      <c r="AO37" s="433">
        <f>'2003'!AO37+'2004'!AO37+'2005'!AO37+'2006'!AO37+'2007'!AO37+'2008'!AO37+'2009'!AO37+'2010'!AO37+'2011'!AO37+'2012'!AO37</f>
        <v>10074</v>
      </c>
      <c r="AP37" s="93">
        <f>'2003'!AP37+'2004'!AP37+'2005'!AP37+'2006'!AP37+'2007'!AP37+'2008'!AP37+'2009'!AP37+'2010'!AP37+'2011'!AP37+'2012'!AP37</f>
        <v>500</v>
      </c>
      <c r="AQ37" s="433">
        <f>'2003'!AQ37+'2004'!AQ37+'2005'!AQ37+'2006'!AQ37+'2007'!AQ37+'2008'!AQ37+'2009'!AQ37+'2010'!AQ37+'2011'!AQ37+'2012'!AQ37</f>
        <v>0</v>
      </c>
      <c r="AR37" s="433">
        <f>'2003'!AR37+'2004'!AR37+'2005'!AR37+'2006'!AR37+'2007'!AR37+'2008'!AR37+'2009'!AR37+'2010'!AR37+'2011'!AR37+'2012'!AR37</f>
        <v>0</v>
      </c>
      <c r="AS37" s="93">
        <f>'2003'!AS37+'2004'!AS37+'2005'!AS37+'2006'!AS37+'2007'!AS37+'2008'!AS37+'2009'!AS37+'2010'!AS37+'2011'!AS37+'2012'!AS37</f>
        <v>2273</v>
      </c>
      <c r="AT37" s="433">
        <f>'2003'!AT37+'2004'!AT37+'2005'!AT37+'2006'!AT37+'2007'!AT37+'2008'!AT37+'2009'!AT37+'2010'!AT37+'2011'!AT37+'2012'!AT37</f>
        <v>0</v>
      </c>
      <c r="AU37" s="433">
        <f>'2003'!AU37+'2004'!AU37+'2005'!AU37+'2006'!AU37+'2007'!AU37+'2008'!AU37+'2009'!AU37+'2010'!AU37+'2011'!AU37+'2012'!AU37</f>
        <v>510129.31648182799</v>
      </c>
      <c r="AV37" s="93">
        <f>'2003'!AV37+'2004'!AV37+'2005'!AV37+'2006'!AV37+'2007'!AV37+'2008'!AV37+'2009'!AV37+'2010'!AV37+'2011'!AV37+'2012'!AV37</f>
        <v>0</v>
      </c>
      <c r="AW37" s="433">
        <f>'2003'!AW37+'2004'!AW37+'2005'!AW37+'2006'!AW37+'2007'!AW37+'2008'!AW37+'2009'!AW37+'2010'!AW37+'2011'!AW37+'2012'!AW37</f>
        <v>10970</v>
      </c>
      <c r="AX37" s="433">
        <f>'2003'!AX37+'2004'!AX37+'2005'!AX37+'2006'!AX37+'2007'!AX37+'2008'!AX37+'2009'!AX37+'2010'!AX37+'2011'!AX37+'2012'!AX37</f>
        <v>8777</v>
      </c>
      <c r="AY37" s="93">
        <f>'2003'!AY37+'2004'!AY37+'2005'!AY37+'2006'!AY37+'2007'!AY37+'2008'!AY37+'2009'!AY37+'2010'!AY37+'2011'!AY37+'2012'!AY37</f>
        <v>0</v>
      </c>
      <c r="AZ37" s="433">
        <f>'2003'!AZ37+'2004'!AZ37+'2005'!AZ37+'2006'!AZ37+'2007'!AZ37+'2008'!AZ37+'2009'!AZ37+'2010'!AZ37+'2011'!AZ37+'2012'!AZ37</f>
        <v>0</v>
      </c>
      <c r="BA37" s="433">
        <f>'2003'!BA37+'2004'!BA37+'2005'!BA37+'2006'!BA37+'2007'!BA37+'2008'!BA37+'2009'!BA37+'2010'!BA37+'2011'!BA37+'2012'!BA37</f>
        <v>0</v>
      </c>
      <c r="BB37" s="93">
        <f>'2003'!BB37+'2004'!BB37+'2005'!BB37+'2006'!BB37+'2007'!BB37+'2008'!BB37+'2009'!BB37+'2010'!BB37+'2011'!BB37+'2012'!BB37</f>
        <v>209549.65</v>
      </c>
      <c r="BC37" s="433">
        <f>'2003'!BC37+'2004'!BC37+'2005'!BC37+'2006'!BC37+'2007'!BC37+'2008'!BC37+'2009'!BC37+'2010'!BC37+'2011'!BC37+'2012'!BC37</f>
        <v>2203</v>
      </c>
      <c r="BD37" s="433">
        <f>'2003'!BD37+'2004'!BD37+'2005'!BD37+'2006'!BD37+'2007'!BD37+'2008'!BD37+'2009'!BD37+'2010'!BD37+'2011'!BD37+'2012'!BD37</f>
        <v>0</v>
      </c>
      <c r="BE37" s="93">
        <f>'2003'!BE37+'2004'!BE37+'2005'!BE37+'2006'!BE37+'2007'!BE37+'2008'!BE37+'2009'!BE37+'2010'!BE37+'2011'!BE37+'2012'!BE37</f>
        <v>0</v>
      </c>
      <c r="BF37" s="433">
        <f>'2003'!BF37+'2004'!BF37+'2005'!BF37+'2006'!BF37+'2007'!BF37+'2008'!BF37+'2009'!BF37+'2010'!BF37+'2011'!BF37+'2012'!BF37</f>
        <v>38153</v>
      </c>
      <c r="BG37" s="433">
        <f>'2003'!BG37+'2004'!BG37+'2005'!BG37+'2006'!BG37+'2007'!BG37+'2008'!BG37+'2009'!BG37+'2010'!BG37+'2011'!BG37+'2012'!BG37</f>
        <v>42488</v>
      </c>
      <c r="BH37" s="93">
        <f>'2003'!BH37+'2004'!BH37+'2005'!BH37+'2006'!BH37+'2007'!BH37+'2008'!BH37+'2009'!BH37+'2010'!BH37+'2011'!BH37+'2012'!BH37</f>
        <v>98552</v>
      </c>
      <c r="BI37" s="433">
        <f>'2003'!BI37+'2004'!BI37+'2005'!BI37+'2006'!BI37+'2007'!BI37+'2008'!BI37+'2009'!BI37+'2010'!BI37+'2011'!BI37+'2012'!BI37</f>
        <v>0</v>
      </c>
      <c r="BJ37" s="433">
        <f>'2003'!BJ37+'2004'!BJ37+'2005'!BJ37+'2006'!BJ37+'2007'!BJ37+'2008'!BJ37+'2009'!BJ37+'2010'!BJ37+'2011'!BJ37+'2012'!BJ37</f>
        <v>0</v>
      </c>
      <c r="BK37" s="442">
        <f>'2003'!BK37+'2004'!BK37+'2005'!BK37+'2006'!BK37+'2007'!BK37+'2008'!BK37+'2009'!BK37+'2010'!BK37+'2011'!BK37+'2012'!BK37</f>
        <v>0</v>
      </c>
    </row>
    <row r="38" spans="1:63" ht="13.35" customHeight="1">
      <c r="A38" s="51" t="s">
        <v>30</v>
      </c>
      <c r="B38" s="100">
        <f t="shared" si="6"/>
        <v>6171540.0246509705</v>
      </c>
      <c r="C38" s="93">
        <f>'2003'!C38+'2004'!C38+'2005'!C38+'2006'!C38+'2007'!C38+'2008'!C38+'2009'!C38+'2010'!C38+'2011'!C38+'2012'!C38</f>
        <v>4826587</v>
      </c>
      <c r="D38" s="433">
        <f>'2003'!D38+'2004'!D38+'2005'!D38+'2006'!D38+'2007'!D38+'2008'!D38+'2009'!D38+'2010'!D38+'2011'!D38+'2012'!D38</f>
        <v>0</v>
      </c>
      <c r="E38" s="93">
        <f>'2003'!E38+'2004'!E38+'2005'!E38+'2006'!E38+'2007'!E38+'2008'!E38+'2009'!E38+'2010'!E38+'2011'!E38+'2012'!E38</f>
        <v>797</v>
      </c>
      <c r="F38" s="433">
        <f>'2003'!F38+'2004'!F38+'2005'!F38+'2006'!F38+'2007'!F38+'2008'!F38+'2009'!F38+'2010'!F38+'2011'!F38+'2012'!F38</f>
        <v>0</v>
      </c>
      <c r="G38" s="93">
        <f>'2003'!G38+'2004'!G38+'2005'!G38+'2006'!G38+'2007'!G38+'2008'!G38+'2009'!G38+'2010'!G38+'2011'!G38+'2012'!G38</f>
        <v>2000</v>
      </c>
      <c r="H38" s="433">
        <f>'2003'!H38+'2004'!H38+'2005'!H38+'2006'!H38+'2007'!H38+'2008'!H38+'2009'!H38+'2010'!H38+'2011'!H38+'2012'!H38</f>
        <v>0</v>
      </c>
      <c r="I38" s="93">
        <f>'2003'!I38+'2004'!I38+'2005'!I38+'2006'!I38+'2007'!I38+'2008'!I38+'2009'!I38+'2010'!I38+'2011'!I38+'2012'!I38</f>
        <v>112931.22900000001</v>
      </c>
      <c r="J38" s="433">
        <f>'2003'!J38+'2004'!J38+'2005'!J38+'2006'!J38+'2007'!J38+'2008'!J38+'2009'!J38+'2010'!J38+'2011'!J38+'2012'!J38</f>
        <v>0</v>
      </c>
      <c r="K38" s="435">
        <f>'2003'!K38+'2004'!K38+'2005'!K38+'2006'!K38+'2007'!K38+'2008'!K38+'2009'!K38+'2010'!K38+'2011'!K38+'2012'!K38</f>
        <v>0</v>
      </c>
      <c r="L38" s="433">
        <f>'2003'!L38+'2004'!L38+'2005'!L38+'2006'!L38+'2007'!L38+'2008'!L38+'2009'!L38+'2010'!L38+'2011'!L38+'2012'!L38</f>
        <v>139</v>
      </c>
      <c r="M38" s="433">
        <f>'2003'!M38+'2004'!M38+'2005'!M38+'2006'!M38+'2007'!M38+'2008'!M38+'2009'!M38+'2010'!M38+'2011'!M38+'2012'!M38</f>
        <v>0</v>
      </c>
      <c r="N38" s="433">
        <f>'2003'!N38+'2004'!N38+'2005'!N38+'2006'!N38+'2007'!N38+'2008'!N38+'2009'!N38+'2010'!N38+'2011'!N38+'2012'!N38</f>
        <v>0</v>
      </c>
      <c r="O38" s="433">
        <f>'2003'!O38+'2004'!O38+'2005'!O38+'2006'!O38+'2007'!O38+'2008'!O38+'2009'!O38+'2010'!O38+'2011'!O38+'2012'!O38</f>
        <v>29633</v>
      </c>
      <c r="P38" s="93">
        <f>'2003'!P38+'2004'!P38+'2005'!P38+'2006'!P38+'2007'!P38+'2008'!P38+'2009'!P38+'2010'!P38+'2011'!P38+'2012'!P38</f>
        <v>0</v>
      </c>
      <c r="Q38" s="433">
        <f>'2003'!Q38+'2004'!Q38+'2005'!Q38+'2006'!Q38+'2007'!Q38+'2008'!Q38+'2009'!Q38+'2010'!Q38+'2011'!Q38+'2012'!Q38</f>
        <v>47875</v>
      </c>
      <c r="R38" s="93">
        <f>'2003'!R38+'2004'!R38+'2005'!R38+'2006'!R38+'2007'!R38+'2008'!R38+'2009'!R38+'2010'!R38+'2011'!R38+'2012'!R38</f>
        <v>0</v>
      </c>
      <c r="S38" s="433">
        <f>'2003'!S38+'2004'!S38+'2005'!S38+'2006'!S38+'2007'!S38+'2008'!S38+'2009'!S38+'2010'!S38+'2011'!S38+'2012'!S38</f>
        <v>0</v>
      </c>
      <c r="T38" s="93">
        <f>'2003'!T38+'2004'!T38+'2005'!T38+'2006'!T38+'2007'!T38+'2008'!T38+'2009'!T38+'2010'!T38+'2011'!T38+'2012'!T38</f>
        <v>0</v>
      </c>
      <c r="U38" s="433">
        <f>'2003'!U38+'2004'!U38+'2005'!U38+'2006'!U38+'2007'!U38+'2008'!U38+'2009'!U38+'2010'!U38+'2011'!U38+'2012'!U38</f>
        <v>0</v>
      </c>
      <c r="V38" s="93">
        <f>'2003'!V38+'2004'!V38+'2005'!V38+'2006'!V38+'2007'!V38+'2008'!V38+'2009'!V38+'2010'!V38+'2011'!V38+'2012'!V38</f>
        <v>0</v>
      </c>
      <c r="W38" s="433">
        <f>'2003'!W38+'2004'!W38+'2005'!W38+'2006'!W38+'2007'!W38+'2008'!W38+'2009'!W38+'2010'!W38+'2011'!W38+'2012'!W38</f>
        <v>0</v>
      </c>
      <c r="X38" s="93">
        <f>'2003'!X38+'2004'!X38+'2005'!X38+'2006'!X38+'2007'!X38+'2008'!X38+'2009'!X38+'2010'!X38+'2011'!X38+'2012'!X38</f>
        <v>0</v>
      </c>
      <c r="Y38" s="433">
        <f>'2003'!Y38+'2004'!Y38+'2005'!Y38+'2006'!Y38+'2007'!Y38+'2008'!Y38+'2009'!Y38+'2010'!Y38+'2011'!Y38+'2012'!Y38</f>
        <v>0</v>
      </c>
      <c r="Z38" s="433">
        <f>'2003'!Z38+'2004'!Z38+'2005'!Z38+'2006'!Z38+'2007'!Z38+'2008'!Z38+'2009'!Z38+'2010'!Z38+'2011'!Z38+'2012'!Z38</f>
        <v>0</v>
      </c>
      <c r="AA38" s="93">
        <f>'2003'!AA38+'2004'!AA38+'2005'!AA38+'2006'!AA38+'2007'!AA38+'2008'!AA38+'2009'!AA38+'2010'!AA38+'2011'!AA38+'2012'!AA38</f>
        <v>0</v>
      </c>
      <c r="AB38" s="433">
        <f>'2003'!AB38+'2004'!AB38+'2005'!AB38+'2006'!AB38+'2007'!AB38+'2008'!AB38+'2009'!AB38+'2010'!AB38+'2011'!AB38+'2012'!AB38</f>
        <v>1834</v>
      </c>
      <c r="AC38" s="433">
        <f>'2003'!AC38+'2004'!AC38+'2005'!AC38+'2006'!AC38+'2007'!AC38+'2008'!AC38+'2009'!AC38+'2010'!AC38+'2011'!AC38+'2012'!AC38</f>
        <v>0</v>
      </c>
      <c r="AD38" s="93">
        <f>'2003'!AD38+'2004'!AD38+'2005'!AD38+'2006'!AD38+'2007'!AD38+'2008'!AD38+'2009'!AD38+'2010'!AD38+'2011'!AD38+'2012'!AD38</f>
        <v>783</v>
      </c>
      <c r="AE38" s="433">
        <f>'2003'!AE38+'2004'!AE38+'2005'!AE38+'2006'!AE38+'2007'!AE38+'2008'!AE38+'2009'!AE38+'2010'!AE38+'2011'!AE38+'2012'!AE38</f>
        <v>156</v>
      </c>
      <c r="AF38" s="433">
        <f>'2003'!AF38+'2004'!AF38+'2005'!AF38+'2006'!AF38+'2007'!AF38+'2008'!AF38+'2009'!AF38+'2010'!AF38+'2011'!AF38+'2012'!AF38</f>
        <v>2276</v>
      </c>
      <c r="AG38" s="93">
        <f>'2003'!AG38+'2004'!AG38+'2005'!AG38+'2006'!AG38+'2007'!AG38+'2008'!AG38+'2009'!AG38+'2010'!AG38+'2011'!AG38+'2012'!AG38</f>
        <v>0</v>
      </c>
      <c r="AH38" s="433">
        <f>'2003'!AH38+'2004'!AH38+'2005'!AH38+'2006'!AH38+'2007'!AH38+'2008'!AH38+'2009'!AH38+'2010'!AH38+'2011'!AH38+'2012'!AH38</f>
        <v>0</v>
      </c>
      <c r="AI38" s="433">
        <f>'2003'!AI38+'2004'!AI38+'2005'!AI38+'2006'!AI38+'2007'!AI38+'2008'!AI38+'2009'!AI38+'2010'!AI38+'2011'!AI38+'2012'!AI38</f>
        <v>0</v>
      </c>
      <c r="AJ38" s="93">
        <f>'2003'!AJ38+'2004'!AJ38+'2005'!AJ38+'2006'!AJ38+'2007'!AJ38+'2008'!AJ38+'2009'!AJ38+'2010'!AJ38+'2011'!AJ38+'2012'!AJ38</f>
        <v>43323</v>
      </c>
      <c r="AK38" s="433">
        <f>'2003'!AK38+'2004'!AK38+'2005'!AK38+'2006'!AK38+'2007'!AK38+'2008'!AK38+'2009'!AK38+'2010'!AK38+'2011'!AK38+'2012'!AK38</f>
        <v>0</v>
      </c>
      <c r="AL38" s="433">
        <f>'2003'!AL38+'2004'!AL38+'2005'!AL38+'2006'!AL38+'2007'!AL38+'2008'!AL38+'2009'!AL38+'2010'!AL38+'2011'!AL38+'2012'!AL38</f>
        <v>8395</v>
      </c>
      <c r="AM38" s="93">
        <f>'2003'!AM38+'2004'!AM38+'2005'!AM38+'2006'!AM38+'2007'!AM38+'2008'!AM38+'2009'!AM38+'2010'!AM38+'2011'!AM38+'2012'!AM38</f>
        <v>0</v>
      </c>
      <c r="AN38" s="433">
        <f>'2003'!AN38+'2004'!AN38+'2005'!AN38+'2006'!AN38+'2007'!AN38+'2008'!AN38+'2009'!AN38+'2010'!AN38+'2011'!AN38+'2012'!AN38</f>
        <v>0</v>
      </c>
      <c r="AO38" s="433">
        <f>'2003'!AO38+'2004'!AO38+'2005'!AO38+'2006'!AO38+'2007'!AO38+'2008'!AO38+'2009'!AO38+'2010'!AO38+'2011'!AO38+'2012'!AO38</f>
        <v>0</v>
      </c>
      <c r="AP38" s="93">
        <f>'2003'!AP38+'2004'!AP38+'2005'!AP38+'2006'!AP38+'2007'!AP38+'2008'!AP38+'2009'!AP38+'2010'!AP38+'2011'!AP38+'2012'!AP38</f>
        <v>0</v>
      </c>
      <c r="AQ38" s="433">
        <f>'2003'!AQ38+'2004'!AQ38+'2005'!AQ38+'2006'!AQ38+'2007'!AQ38+'2008'!AQ38+'2009'!AQ38+'2010'!AQ38+'2011'!AQ38+'2012'!AQ38</f>
        <v>0</v>
      </c>
      <c r="AR38" s="433">
        <f>'2003'!AR38+'2004'!AR38+'2005'!AR38+'2006'!AR38+'2007'!AR38+'2008'!AR38+'2009'!AR38+'2010'!AR38+'2011'!AR38+'2012'!AR38</f>
        <v>20897</v>
      </c>
      <c r="AS38" s="93">
        <f>'2003'!AS38+'2004'!AS38+'2005'!AS38+'2006'!AS38+'2007'!AS38+'2008'!AS38+'2009'!AS38+'2010'!AS38+'2011'!AS38+'2012'!AS38</f>
        <v>0</v>
      </c>
      <c r="AT38" s="433">
        <f>'2003'!AT38+'2004'!AT38+'2005'!AT38+'2006'!AT38+'2007'!AT38+'2008'!AT38+'2009'!AT38+'2010'!AT38+'2011'!AT38+'2012'!AT38</f>
        <v>0</v>
      </c>
      <c r="AU38" s="433">
        <f>'2003'!AU38+'2004'!AU38+'2005'!AU38+'2006'!AU38+'2007'!AU38+'2008'!AU38+'2009'!AU38+'2010'!AU38+'2011'!AU38+'2012'!AU38</f>
        <v>89640.666650970874</v>
      </c>
      <c r="AV38" s="93">
        <f>'2003'!AV38+'2004'!AV38+'2005'!AV38+'2006'!AV38+'2007'!AV38+'2008'!AV38+'2009'!AV38+'2010'!AV38+'2011'!AV38+'2012'!AV38</f>
        <v>0</v>
      </c>
      <c r="AW38" s="433">
        <f>'2003'!AW38+'2004'!AW38+'2005'!AW38+'2006'!AW38+'2007'!AW38+'2008'!AW38+'2009'!AW38+'2010'!AW38+'2011'!AW38+'2012'!AW38</f>
        <v>325</v>
      </c>
      <c r="AX38" s="433">
        <f>'2003'!AX38+'2004'!AX38+'2005'!AX38+'2006'!AX38+'2007'!AX38+'2008'!AX38+'2009'!AX38+'2010'!AX38+'2011'!AX38+'2012'!AX38</f>
        <v>0</v>
      </c>
      <c r="AY38" s="93">
        <f>'2003'!AY38+'2004'!AY38+'2005'!AY38+'2006'!AY38+'2007'!AY38+'2008'!AY38+'2009'!AY38+'2010'!AY38+'2011'!AY38+'2012'!AY38</f>
        <v>0</v>
      </c>
      <c r="AZ38" s="433">
        <f>'2003'!AZ38+'2004'!AZ38+'2005'!AZ38+'2006'!AZ38+'2007'!AZ38+'2008'!AZ38+'2009'!AZ38+'2010'!AZ38+'2011'!AZ38+'2012'!AZ38</f>
        <v>0</v>
      </c>
      <c r="BA38" s="433">
        <f>'2003'!BA38+'2004'!BA38+'2005'!BA38+'2006'!BA38+'2007'!BA38+'2008'!BA38+'2009'!BA38+'2010'!BA38+'2011'!BA38+'2012'!BA38</f>
        <v>111439</v>
      </c>
      <c r="BB38" s="93">
        <f>'2003'!BB38+'2004'!BB38+'2005'!BB38+'2006'!BB38+'2007'!BB38+'2008'!BB38+'2009'!BB38+'2010'!BB38+'2011'!BB38+'2012'!BB38</f>
        <v>710748.12899999996</v>
      </c>
      <c r="BC38" s="433">
        <f>'2003'!BC38+'2004'!BC38+'2005'!BC38+'2006'!BC38+'2007'!BC38+'2008'!BC38+'2009'!BC38+'2010'!BC38+'2011'!BC38+'2012'!BC38</f>
        <v>0</v>
      </c>
      <c r="BD38" s="433">
        <f>'2003'!BD38+'2004'!BD38+'2005'!BD38+'2006'!BD38+'2007'!BD38+'2008'!BD38+'2009'!BD38+'2010'!BD38+'2011'!BD38+'2012'!BD38</f>
        <v>0</v>
      </c>
      <c r="BE38" s="93">
        <f>'2003'!BE38+'2004'!BE38+'2005'!BE38+'2006'!BE38+'2007'!BE38+'2008'!BE38+'2009'!BE38+'2010'!BE38+'2011'!BE38+'2012'!BE38</f>
        <v>0</v>
      </c>
      <c r="BF38" s="433">
        <f>'2003'!BF38+'2004'!BF38+'2005'!BF38+'2006'!BF38+'2007'!BF38+'2008'!BF38+'2009'!BF38+'2010'!BF38+'2011'!BF38+'2012'!BF38</f>
        <v>0</v>
      </c>
      <c r="BG38" s="433">
        <f>'2003'!BG38+'2004'!BG38+'2005'!BG38+'2006'!BG38+'2007'!BG38+'2008'!BG38+'2009'!BG38+'2010'!BG38+'2011'!BG38+'2012'!BG38</f>
        <v>29676</v>
      </c>
      <c r="BH38" s="93">
        <f>'2003'!BH38+'2004'!BH38+'2005'!BH38+'2006'!BH38+'2007'!BH38+'2008'!BH38+'2009'!BH38+'2010'!BH38+'2011'!BH38+'2012'!BH38</f>
        <v>132085</v>
      </c>
      <c r="BI38" s="433">
        <f>'2003'!BI38+'2004'!BI38+'2005'!BI38+'2006'!BI38+'2007'!BI38+'2008'!BI38+'2009'!BI38+'2010'!BI38+'2011'!BI38+'2012'!BI38</f>
        <v>0</v>
      </c>
      <c r="BJ38" s="433">
        <f>'2003'!BJ38+'2004'!BJ38+'2005'!BJ38+'2006'!BJ38+'2007'!BJ38+'2008'!BJ38+'2009'!BJ38+'2010'!BJ38+'2011'!BJ38+'2012'!BJ38</f>
        <v>0</v>
      </c>
      <c r="BK38" s="442">
        <f>'2003'!BK38+'2004'!BK38+'2005'!BK38+'2006'!BK38+'2007'!BK38+'2008'!BK38+'2009'!BK38+'2010'!BK38+'2011'!BK38+'2012'!BK38</f>
        <v>0</v>
      </c>
    </row>
    <row r="39" spans="1:63" ht="13.35" customHeight="1">
      <c r="A39" s="51" t="s">
        <v>31</v>
      </c>
      <c r="B39" s="100">
        <f t="shared" si="6"/>
        <v>9834942.2369999979</v>
      </c>
      <c r="C39" s="93">
        <f>'2003'!C39+'2004'!C39+'2005'!C39+'2006'!C39+'2007'!C39+'2008'!C39+'2009'!C39+'2010'!C39+'2011'!C39+'2012'!C39</f>
        <v>5675159</v>
      </c>
      <c r="D39" s="433">
        <f>'2003'!D39+'2004'!D39+'2005'!D39+'2006'!D39+'2007'!D39+'2008'!D39+'2009'!D39+'2010'!D39+'2011'!D39+'2012'!D39</f>
        <v>43844</v>
      </c>
      <c r="E39" s="93">
        <f>'2003'!E39+'2004'!E39+'2005'!E39+'2006'!E39+'2007'!E39+'2008'!E39+'2009'!E39+'2010'!E39+'2011'!E39+'2012'!E39</f>
        <v>348051.538</v>
      </c>
      <c r="F39" s="433">
        <f>'2003'!F39+'2004'!F39+'2005'!F39+'2006'!F39+'2007'!F39+'2008'!F39+'2009'!F39+'2010'!F39+'2011'!F39+'2012'!F39</f>
        <v>124618.296</v>
      </c>
      <c r="G39" s="93">
        <f>'2003'!G39+'2004'!G39+'2005'!G39+'2006'!G39+'2007'!G39+'2008'!G39+'2009'!G39+'2010'!G39+'2011'!G39+'2012'!G39</f>
        <v>66744</v>
      </c>
      <c r="H39" s="433">
        <f>'2003'!H39+'2004'!H39+'2005'!H39+'2006'!H39+'2007'!H39+'2008'!H39+'2009'!H39+'2010'!H39+'2011'!H39+'2012'!H39</f>
        <v>38962</v>
      </c>
      <c r="I39" s="93">
        <f>'2003'!I39+'2004'!I39+'2005'!I39+'2006'!I39+'2007'!I39+'2008'!I39+'2009'!I39+'2010'!I39+'2011'!I39+'2012'!I39</f>
        <v>106287.629</v>
      </c>
      <c r="J39" s="433">
        <f>'2003'!J39+'2004'!J39+'2005'!J39+'2006'!J39+'2007'!J39+'2008'!J39+'2009'!J39+'2010'!J39+'2011'!J39+'2012'!J39</f>
        <v>10144.5</v>
      </c>
      <c r="K39" s="435">
        <f>'2003'!K39+'2004'!K39+'2005'!K39+'2006'!K39+'2007'!K39+'2008'!K39+'2009'!K39+'2010'!K39+'2011'!K39+'2012'!K39</f>
        <v>17450</v>
      </c>
      <c r="L39" s="433">
        <f>'2003'!L39+'2004'!L39+'2005'!L39+'2006'!L39+'2007'!L39+'2008'!L39+'2009'!L39+'2010'!L39+'2011'!L39+'2012'!L39</f>
        <v>115770</v>
      </c>
      <c r="M39" s="433">
        <f>'2003'!M39+'2004'!M39+'2005'!M39+'2006'!M39+'2007'!M39+'2008'!M39+'2009'!M39+'2010'!M39+'2011'!M39+'2012'!M39</f>
        <v>8250</v>
      </c>
      <c r="N39" s="433">
        <f>'2003'!N39+'2004'!N39+'2005'!N39+'2006'!N39+'2007'!N39+'2008'!N39+'2009'!N39+'2010'!N39+'2011'!N39+'2012'!N39</f>
        <v>13753.320999999998</v>
      </c>
      <c r="O39" s="433">
        <f>'2003'!O39+'2004'!O39+'2005'!O39+'2006'!O39+'2007'!O39+'2008'!O39+'2009'!O39+'2010'!O39+'2011'!O39+'2012'!O39</f>
        <v>470525.10699999996</v>
      </c>
      <c r="P39" s="93">
        <f>'2003'!P39+'2004'!P39+'2005'!P39+'2006'!P39+'2007'!P39+'2008'!P39+'2009'!P39+'2010'!P39+'2011'!P39+'2012'!P39</f>
        <v>6675.027</v>
      </c>
      <c r="Q39" s="433">
        <f>'2003'!Q39+'2004'!Q39+'2005'!Q39+'2006'!Q39+'2007'!Q39+'2008'!Q39+'2009'!Q39+'2010'!Q39+'2011'!Q39+'2012'!Q39</f>
        <v>45638</v>
      </c>
      <c r="R39" s="93">
        <f>'2003'!R39+'2004'!R39+'2005'!R39+'2006'!R39+'2007'!R39+'2008'!R39+'2009'!R39+'2010'!R39+'2011'!R39+'2012'!R39</f>
        <v>0</v>
      </c>
      <c r="S39" s="433">
        <f>'2003'!S39+'2004'!S39+'2005'!S39+'2006'!S39+'2007'!S39+'2008'!S39+'2009'!S39+'2010'!S39+'2011'!S39+'2012'!S39</f>
        <v>198647</v>
      </c>
      <c r="T39" s="93">
        <f>'2003'!T39+'2004'!T39+'2005'!T39+'2006'!T39+'2007'!T39+'2008'!T39+'2009'!T39+'2010'!T39+'2011'!T39+'2012'!T39</f>
        <v>31407</v>
      </c>
      <c r="U39" s="433">
        <f>'2003'!U39+'2004'!U39+'2005'!U39+'2006'!U39+'2007'!U39+'2008'!U39+'2009'!U39+'2010'!U39+'2011'!U39+'2012'!U39</f>
        <v>53405</v>
      </c>
      <c r="V39" s="93">
        <f>'2003'!V39+'2004'!V39+'2005'!V39+'2006'!V39+'2007'!V39+'2008'!V39+'2009'!V39+'2010'!V39+'2011'!V39+'2012'!V39</f>
        <v>33346</v>
      </c>
      <c r="W39" s="433">
        <f>'2003'!W39+'2004'!W39+'2005'!W39+'2006'!W39+'2007'!W39+'2008'!W39+'2009'!W39+'2010'!W39+'2011'!W39+'2012'!W39</f>
        <v>380112.06599999999</v>
      </c>
      <c r="X39" s="93">
        <f>'2003'!X39+'2004'!X39+'2005'!X39+'2006'!X39+'2007'!X39+'2008'!X39+'2009'!X39+'2010'!X39+'2011'!X39+'2012'!X39</f>
        <v>0</v>
      </c>
      <c r="Y39" s="433">
        <f>'2003'!Y39+'2004'!Y39+'2005'!Y39+'2006'!Y39+'2007'!Y39+'2008'!Y39+'2009'!Y39+'2010'!Y39+'2011'!Y39+'2012'!Y39</f>
        <v>43365</v>
      </c>
      <c r="Z39" s="433">
        <f>'2003'!Z39+'2004'!Z39+'2005'!Z39+'2006'!Z39+'2007'!Z39+'2008'!Z39+'2009'!Z39+'2010'!Z39+'2011'!Z39+'2012'!Z39</f>
        <v>53000</v>
      </c>
      <c r="AA39" s="93">
        <f>'2003'!AA39+'2004'!AA39+'2005'!AA39+'2006'!AA39+'2007'!AA39+'2008'!AA39+'2009'!AA39+'2010'!AA39+'2011'!AA39+'2012'!AA39</f>
        <v>56779</v>
      </c>
      <c r="AB39" s="433">
        <f>'2003'!AB39+'2004'!AB39+'2005'!AB39+'2006'!AB39+'2007'!AB39+'2008'!AB39+'2009'!AB39+'2010'!AB39+'2011'!AB39+'2012'!AB39</f>
        <v>95865</v>
      </c>
      <c r="AC39" s="433">
        <f>'2003'!AC39+'2004'!AC39+'2005'!AC39+'2006'!AC39+'2007'!AC39+'2008'!AC39+'2009'!AC39+'2010'!AC39+'2011'!AC39+'2012'!AC39</f>
        <v>0</v>
      </c>
      <c r="AD39" s="93">
        <f>'2003'!AD39+'2004'!AD39+'2005'!AD39+'2006'!AD39+'2007'!AD39+'2008'!AD39+'2009'!AD39+'2010'!AD39+'2011'!AD39+'2012'!AD39</f>
        <v>306059</v>
      </c>
      <c r="AE39" s="433">
        <f>'2003'!AE39+'2004'!AE39+'2005'!AE39+'2006'!AE39+'2007'!AE39+'2008'!AE39+'2009'!AE39+'2010'!AE39+'2011'!AE39+'2012'!AE39</f>
        <v>18789</v>
      </c>
      <c r="AF39" s="433">
        <f>'2003'!AF39+'2004'!AF39+'2005'!AF39+'2006'!AF39+'2007'!AF39+'2008'!AF39+'2009'!AF39+'2010'!AF39+'2011'!AF39+'2012'!AF39</f>
        <v>26433</v>
      </c>
      <c r="AG39" s="93">
        <f>'2003'!AG39+'2004'!AG39+'2005'!AG39+'2006'!AG39+'2007'!AG39+'2008'!AG39+'2009'!AG39+'2010'!AG39+'2011'!AG39+'2012'!AG39</f>
        <v>4000</v>
      </c>
      <c r="AH39" s="433">
        <f>'2003'!AH39+'2004'!AH39+'2005'!AH39+'2006'!AH39+'2007'!AH39+'2008'!AH39+'2009'!AH39+'2010'!AH39+'2011'!AH39+'2012'!AH39</f>
        <v>32272</v>
      </c>
      <c r="AI39" s="433">
        <f>'2003'!AI39+'2004'!AI39+'2005'!AI39+'2006'!AI39+'2007'!AI39+'2008'!AI39+'2009'!AI39+'2010'!AI39+'2011'!AI39+'2012'!AI39</f>
        <v>32988</v>
      </c>
      <c r="AJ39" s="93">
        <f>'2003'!AJ39+'2004'!AJ39+'2005'!AJ39+'2006'!AJ39+'2007'!AJ39+'2008'!AJ39+'2009'!AJ39+'2010'!AJ39+'2011'!AJ39+'2012'!AJ39</f>
        <v>64572</v>
      </c>
      <c r="AK39" s="433">
        <f>'2003'!AK39+'2004'!AK39+'2005'!AK39+'2006'!AK39+'2007'!AK39+'2008'!AK39+'2009'!AK39+'2010'!AK39+'2011'!AK39+'2012'!AK39</f>
        <v>55160</v>
      </c>
      <c r="AL39" s="433">
        <f>'2003'!AL39+'2004'!AL39+'2005'!AL39+'2006'!AL39+'2007'!AL39+'2008'!AL39+'2009'!AL39+'2010'!AL39+'2011'!AL39+'2012'!AL39</f>
        <v>30647.197</v>
      </c>
      <c r="AM39" s="93">
        <f>'2003'!AM39+'2004'!AM39+'2005'!AM39+'2006'!AM39+'2007'!AM39+'2008'!AM39+'2009'!AM39+'2010'!AM39+'2011'!AM39+'2012'!AM39</f>
        <v>0</v>
      </c>
      <c r="AN39" s="433">
        <f>'2003'!AN39+'2004'!AN39+'2005'!AN39+'2006'!AN39+'2007'!AN39+'2008'!AN39+'2009'!AN39+'2010'!AN39+'2011'!AN39+'2012'!AN39</f>
        <v>68721.165000000008</v>
      </c>
      <c r="AO39" s="433">
        <f>'2003'!AO39+'2004'!AO39+'2005'!AO39+'2006'!AO39+'2007'!AO39+'2008'!AO39+'2009'!AO39+'2010'!AO39+'2011'!AO39+'2012'!AO39</f>
        <v>5119</v>
      </c>
      <c r="AP39" s="93">
        <f>'2003'!AP39+'2004'!AP39+'2005'!AP39+'2006'!AP39+'2007'!AP39+'2008'!AP39+'2009'!AP39+'2010'!AP39+'2011'!AP39+'2012'!AP39</f>
        <v>22268</v>
      </c>
      <c r="AQ39" s="433">
        <f>'2003'!AQ39+'2004'!AQ39+'2005'!AQ39+'2006'!AQ39+'2007'!AQ39+'2008'!AQ39+'2009'!AQ39+'2010'!AQ39+'2011'!AQ39+'2012'!AQ39</f>
        <v>1.649</v>
      </c>
      <c r="AR39" s="433">
        <f>'2003'!AR39+'2004'!AR39+'2005'!AR39+'2006'!AR39+'2007'!AR39+'2008'!AR39+'2009'!AR39+'2010'!AR39+'2011'!AR39+'2012'!AR39</f>
        <v>23136</v>
      </c>
      <c r="AS39" s="93">
        <f>'2003'!AS39+'2004'!AS39+'2005'!AS39+'2006'!AS39+'2007'!AS39+'2008'!AS39+'2009'!AS39+'2010'!AS39+'2011'!AS39+'2012'!AS39</f>
        <v>0</v>
      </c>
      <c r="AT39" s="433">
        <f>'2003'!AT39+'2004'!AT39+'2005'!AT39+'2006'!AT39+'2007'!AT39+'2008'!AT39+'2009'!AT39+'2010'!AT39+'2011'!AT39+'2012'!AT39</f>
        <v>9987</v>
      </c>
      <c r="AU39" s="433">
        <f>'2003'!AU39+'2004'!AU39+'2005'!AU39+'2006'!AU39+'2007'!AU39+'2008'!AU39+'2009'!AU39+'2010'!AU39+'2011'!AU39+'2012'!AU39</f>
        <v>387752.1</v>
      </c>
      <c r="AV39" s="93">
        <f>'2003'!AV39+'2004'!AV39+'2005'!AV39+'2006'!AV39+'2007'!AV39+'2008'!AV39+'2009'!AV39+'2010'!AV39+'2011'!AV39+'2012'!AV39</f>
        <v>11</v>
      </c>
      <c r="AW39" s="433">
        <f>'2003'!AW39+'2004'!AW39+'2005'!AW39+'2006'!AW39+'2007'!AW39+'2008'!AW39+'2009'!AW39+'2010'!AW39+'2011'!AW39+'2012'!AW39</f>
        <v>116881.632</v>
      </c>
      <c r="AX39" s="433">
        <f>'2003'!AX39+'2004'!AX39+'2005'!AX39+'2006'!AX39+'2007'!AX39+'2008'!AX39+'2009'!AX39+'2010'!AX39+'2011'!AX39+'2012'!AX39</f>
        <v>18496</v>
      </c>
      <c r="AY39" s="93">
        <f>'2003'!AY39+'2004'!AY39+'2005'!AY39+'2006'!AY39+'2007'!AY39+'2008'!AY39+'2009'!AY39+'2010'!AY39+'2011'!AY39+'2012'!AY39</f>
        <v>43153.661</v>
      </c>
      <c r="AZ39" s="433">
        <f>'2003'!AZ39+'2004'!AZ39+'2005'!AZ39+'2006'!AZ39+'2007'!AZ39+'2008'!AZ39+'2009'!AZ39+'2010'!AZ39+'2011'!AZ39+'2012'!AZ39</f>
        <v>0</v>
      </c>
      <c r="BA39" s="433">
        <f>'2003'!BA39+'2004'!BA39+'2005'!BA39+'2006'!BA39+'2007'!BA39+'2008'!BA39+'2009'!BA39+'2010'!BA39+'2011'!BA39+'2012'!BA39</f>
        <v>20764</v>
      </c>
      <c r="BB39" s="93">
        <f>'2003'!BB39+'2004'!BB39+'2005'!BB39+'2006'!BB39+'2007'!BB39+'2008'!BB39+'2009'!BB39+'2010'!BB39+'2011'!BB39+'2012'!BB39</f>
        <v>107692.07699999999</v>
      </c>
      <c r="BC39" s="433">
        <f>'2003'!BC39+'2004'!BC39+'2005'!BC39+'2006'!BC39+'2007'!BC39+'2008'!BC39+'2009'!BC39+'2010'!BC39+'2011'!BC39+'2012'!BC39</f>
        <v>23597</v>
      </c>
      <c r="BD39" s="433">
        <f>'2003'!BD39+'2004'!BD39+'2005'!BD39+'2006'!BD39+'2007'!BD39+'2008'!BD39+'2009'!BD39+'2010'!BD39+'2011'!BD39+'2012'!BD39</f>
        <v>26986</v>
      </c>
      <c r="BE39" s="93">
        <f>'2003'!BE39+'2004'!BE39+'2005'!BE39+'2006'!BE39+'2007'!BE39+'2008'!BE39+'2009'!BE39+'2010'!BE39+'2011'!BE39+'2012'!BE39</f>
        <v>0</v>
      </c>
      <c r="BF39" s="433">
        <f>'2003'!BF39+'2004'!BF39+'2005'!BF39+'2006'!BF39+'2007'!BF39+'2008'!BF39+'2009'!BF39+'2010'!BF39+'2011'!BF39+'2012'!BF39</f>
        <v>71671</v>
      </c>
      <c r="BG39" s="433">
        <f>'2003'!BG39+'2004'!BG39+'2005'!BG39+'2006'!BG39+'2007'!BG39+'2008'!BG39+'2009'!BG39+'2010'!BG39+'2011'!BG39+'2012'!BG39</f>
        <v>24984</v>
      </c>
      <c r="BH39" s="93">
        <f>'2003'!BH39+'2004'!BH39+'2005'!BH39+'2006'!BH39+'2007'!BH39+'2008'!BH39+'2009'!BH39+'2010'!BH39+'2011'!BH39+'2012'!BH39</f>
        <v>142520</v>
      </c>
      <c r="BI39" s="433">
        <f>'2003'!BI39+'2004'!BI39+'2005'!BI39+'2006'!BI39+'2007'!BI39+'2008'!BI39+'2009'!BI39+'2010'!BI39+'2011'!BI39+'2012'!BI39</f>
        <v>26505</v>
      </c>
      <c r="BJ39" s="433">
        <f>'2003'!BJ39+'2004'!BJ39+'2005'!BJ39+'2006'!BJ39+'2007'!BJ39+'2008'!BJ39+'2009'!BJ39+'2010'!BJ39+'2011'!BJ39+'2012'!BJ39</f>
        <v>71077.271999999997</v>
      </c>
      <c r="BK39" s="442">
        <f>'2003'!BK39+'2004'!BK39+'2005'!BK39+'2006'!BK39+'2007'!BK39+'2008'!BK39+'2009'!BK39+'2010'!BK39+'2011'!BK39+'2012'!BK39</f>
        <v>14900</v>
      </c>
    </row>
    <row r="40" spans="1:63" ht="13.35" customHeight="1">
      <c r="A40" s="51" t="s">
        <v>26</v>
      </c>
      <c r="B40" s="100">
        <f t="shared" si="6"/>
        <v>22607223.762000002</v>
      </c>
      <c r="C40" s="93">
        <f>'2003'!C40+'2004'!C40+'2005'!C40+'2006'!C40+'2007'!C40+'2008'!C40+'2009'!C40+'2010'!C40+'2011'!C40+'2012'!C40</f>
        <v>14555326</v>
      </c>
      <c r="D40" s="433">
        <f>'2003'!D40+'2004'!D40+'2005'!D40+'2006'!D40+'2007'!D40+'2008'!D40+'2009'!D40+'2010'!D40+'2011'!D40+'2012'!D40</f>
        <v>38123</v>
      </c>
      <c r="E40" s="93">
        <f>'2003'!E40+'2004'!E40+'2005'!E40+'2006'!E40+'2007'!E40+'2008'!E40+'2009'!E40+'2010'!E40+'2011'!E40+'2012'!E40</f>
        <v>164110.927</v>
      </c>
      <c r="F40" s="433">
        <f>'2003'!F40+'2004'!F40+'2005'!F40+'2006'!F40+'2007'!F40+'2008'!F40+'2009'!F40+'2010'!F40+'2011'!F40+'2012'!F40</f>
        <v>68193.856</v>
      </c>
      <c r="G40" s="93">
        <f>'2003'!G40+'2004'!G40+'2005'!G40+'2006'!G40+'2007'!G40+'2008'!G40+'2009'!G40+'2010'!G40+'2011'!G40+'2012'!G40</f>
        <v>52042</v>
      </c>
      <c r="H40" s="433">
        <f>'2003'!H40+'2004'!H40+'2005'!H40+'2006'!H40+'2007'!H40+'2008'!H40+'2009'!H40+'2010'!H40+'2011'!H40+'2012'!H40</f>
        <v>27119</v>
      </c>
      <c r="I40" s="93">
        <f>'2003'!I40+'2004'!I40+'2005'!I40+'2006'!I40+'2007'!I40+'2008'!I40+'2009'!I40+'2010'!I40+'2011'!I40+'2012'!I40</f>
        <v>336714.66599999997</v>
      </c>
      <c r="J40" s="433">
        <f>'2003'!J40+'2004'!J40+'2005'!J40+'2006'!J40+'2007'!J40+'2008'!J40+'2009'!J40+'2010'!J40+'2011'!J40+'2012'!J40</f>
        <v>455233.66099999996</v>
      </c>
      <c r="K40" s="435">
        <f>'2003'!K40+'2004'!K40+'2005'!K40+'2006'!K40+'2007'!K40+'2008'!K40+'2009'!K40+'2010'!K40+'2011'!K40+'2012'!K40</f>
        <v>81535</v>
      </c>
      <c r="L40" s="433">
        <f>'2003'!L40+'2004'!L40+'2005'!L40+'2006'!L40+'2007'!L40+'2008'!L40+'2009'!L40+'2010'!L40+'2011'!L40+'2012'!L40</f>
        <v>87376</v>
      </c>
      <c r="M40" s="433">
        <f>'2003'!M40+'2004'!M40+'2005'!M40+'2006'!M40+'2007'!M40+'2008'!M40+'2009'!M40+'2010'!M40+'2011'!M40+'2012'!M40</f>
        <v>47993</v>
      </c>
      <c r="N40" s="433">
        <f>'2003'!N40+'2004'!N40+'2005'!N40+'2006'!N40+'2007'!N40+'2008'!N40+'2009'!N40+'2010'!N40+'2011'!N40+'2012'!N40</f>
        <v>55070.8</v>
      </c>
      <c r="O40" s="433">
        <f>'2003'!O40+'2004'!O40+'2005'!O40+'2006'!O40+'2007'!O40+'2008'!O40+'2009'!O40+'2010'!O40+'2011'!O40+'2012'!O40</f>
        <v>801324.81900000013</v>
      </c>
      <c r="P40" s="93">
        <f>'2003'!P40+'2004'!P40+'2005'!P40+'2006'!P40+'2007'!P40+'2008'!P40+'2009'!P40+'2010'!P40+'2011'!P40+'2012'!P40</f>
        <v>20657.080000000002</v>
      </c>
      <c r="Q40" s="433">
        <f>'2003'!Q40+'2004'!Q40+'2005'!Q40+'2006'!Q40+'2007'!Q40+'2008'!Q40+'2009'!Q40+'2010'!Q40+'2011'!Q40+'2012'!Q40</f>
        <v>60204.6</v>
      </c>
      <c r="R40" s="93">
        <f>'2003'!R40+'2004'!R40+'2005'!R40+'2006'!R40+'2007'!R40+'2008'!R40+'2009'!R40+'2010'!R40+'2011'!R40+'2012'!R40</f>
        <v>287269.36499999999</v>
      </c>
      <c r="S40" s="433">
        <f>'2003'!S40+'2004'!S40+'2005'!S40+'2006'!S40+'2007'!S40+'2008'!S40+'2009'!S40+'2010'!S40+'2011'!S40+'2012'!S40</f>
        <v>126887.857</v>
      </c>
      <c r="T40" s="93">
        <f>'2003'!T40+'2004'!T40+'2005'!T40+'2006'!T40+'2007'!T40+'2008'!T40+'2009'!T40+'2010'!T40+'2011'!T40+'2012'!T40</f>
        <v>22319</v>
      </c>
      <c r="U40" s="433">
        <f>'2003'!U40+'2004'!U40+'2005'!U40+'2006'!U40+'2007'!U40+'2008'!U40+'2009'!U40+'2010'!U40+'2011'!U40+'2012'!U40</f>
        <v>97934.841</v>
      </c>
      <c r="V40" s="93">
        <f>'2003'!V40+'2004'!V40+'2005'!V40+'2006'!V40+'2007'!V40+'2008'!V40+'2009'!V40+'2010'!V40+'2011'!V40+'2012'!V40</f>
        <v>15866</v>
      </c>
      <c r="W40" s="433">
        <f>'2003'!W40+'2004'!W40+'2005'!W40+'2006'!W40+'2007'!W40+'2008'!W40+'2009'!W40+'2010'!W40+'2011'!W40+'2012'!W40</f>
        <v>262440.53700000001</v>
      </c>
      <c r="X40" s="93">
        <f>'2003'!X40+'2004'!X40+'2005'!X40+'2006'!X40+'2007'!X40+'2008'!X40+'2009'!X40+'2010'!X40+'2011'!X40+'2012'!X40</f>
        <v>7981.7730000000001</v>
      </c>
      <c r="Y40" s="433">
        <f>'2003'!Y40+'2004'!Y40+'2005'!Y40+'2006'!Y40+'2007'!Y40+'2008'!Y40+'2009'!Y40+'2010'!Y40+'2011'!Y40+'2012'!Y40</f>
        <v>23281</v>
      </c>
      <c r="Z40" s="433">
        <f>'2003'!Z40+'2004'!Z40+'2005'!Z40+'2006'!Z40+'2007'!Z40+'2008'!Z40+'2009'!Z40+'2010'!Z40+'2011'!Z40+'2012'!Z40</f>
        <v>30178</v>
      </c>
      <c r="AA40" s="93">
        <f>'2003'!AA40+'2004'!AA40+'2005'!AA40+'2006'!AA40+'2007'!AA40+'2008'!AA40+'2009'!AA40+'2010'!AA40+'2011'!AA40+'2012'!AA40</f>
        <v>31474</v>
      </c>
      <c r="AB40" s="433">
        <f>'2003'!AB40+'2004'!AB40+'2005'!AB40+'2006'!AB40+'2007'!AB40+'2008'!AB40+'2009'!AB40+'2010'!AB40+'2011'!AB40+'2012'!AB40</f>
        <v>113817</v>
      </c>
      <c r="AC40" s="433">
        <f>'2003'!AC40+'2004'!AC40+'2005'!AC40+'2006'!AC40+'2007'!AC40+'2008'!AC40+'2009'!AC40+'2010'!AC40+'2011'!AC40+'2012'!AC40</f>
        <v>38428</v>
      </c>
      <c r="AD40" s="93">
        <f>'2003'!AD40+'2004'!AD40+'2005'!AD40+'2006'!AD40+'2007'!AD40+'2008'!AD40+'2009'!AD40+'2010'!AD40+'2011'!AD40+'2012'!AD40</f>
        <v>281701</v>
      </c>
      <c r="AE40" s="433">
        <f>'2003'!AE40+'2004'!AE40+'2005'!AE40+'2006'!AE40+'2007'!AE40+'2008'!AE40+'2009'!AE40+'2010'!AE40+'2011'!AE40+'2012'!AE40</f>
        <v>19383</v>
      </c>
      <c r="AF40" s="433">
        <f>'2003'!AF40+'2004'!AF40+'2005'!AF40+'2006'!AF40+'2007'!AF40+'2008'!AF40+'2009'!AF40+'2010'!AF40+'2011'!AF40+'2012'!AF40</f>
        <v>12895.75</v>
      </c>
      <c r="AG40" s="93">
        <f>'2003'!AG40+'2004'!AG40+'2005'!AG40+'2006'!AG40+'2007'!AG40+'2008'!AG40+'2009'!AG40+'2010'!AG40+'2011'!AG40+'2012'!AG40</f>
        <v>65624.084000000003</v>
      </c>
      <c r="AH40" s="433">
        <f>'2003'!AH40+'2004'!AH40+'2005'!AH40+'2006'!AH40+'2007'!AH40+'2008'!AH40+'2009'!AH40+'2010'!AH40+'2011'!AH40+'2012'!AH40</f>
        <v>29972</v>
      </c>
      <c r="AI40" s="433">
        <f>'2003'!AI40+'2004'!AI40+'2005'!AI40+'2006'!AI40+'2007'!AI40+'2008'!AI40+'2009'!AI40+'2010'!AI40+'2011'!AI40+'2012'!AI40</f>
        <v>43159</v>
      </c>
      <c r="AJ40" s="93">
        <f>'2003'!AJ40+'2004'!AJ40+'2005'!AJ40+'2006'!AJ40+'2007'!AJ40+'2008'!AJ40+'2009'!AJ40+'2010'!AJ40+'2011'!AJ40+'2012'!AJ40</f>
        <v>108551</v>
      </c>
      <c r="AK40" s="433">
        <f>'2003'!AK40+'2004'!AK40+'2005'!AK40+'2006'!AK40+'2007'!AK40+'2008'!AK40+'2009'!AK40+'2010'!AK40+'2011'!AK40+'2012'!AK40</f>
        <v>107751.495</v>
      </c>
      <c r="AL40" s="433">
        <f>'2003'!AL40+'2004'!AL40+'2005'!AL40+'2006'!AL40+'2007'!AL40+'2008'!AL40+'2009'!AL40+'2010'!AL40+'2011'!AL40+'2012'!AL40</f>
        <v>93742.073999999993</v>
      </c>
      <c r="AM40" s="93">
        <f>'2003'!AM40+'2004'!AM40+'2005'!AM40+'2006'!AM40+'2007'!AM40+'2008'!AM40+'2009'!AM40+'2010'!AM40+'2011'!AM40+'2012'!AM40</f>
        <v>56205</v>
      </c>
      <c r="AN40" s="433">
        <f>'2003'!AN40+'2004'!AN40+'2005'!AN40+'2006'!AN40+'2007'!AN40+'2008'!AN40+'2009'!AN40+'2010'!AN40+'2011'!AN40+'2012'!AN40</f>
        <v>49788.834999999999</v>
      </c>
      <c r="AO40" s="433">
        <f>'2003'!AO40+'2004'!AO40+'2005'!AO40+'2006'!AO40+'2007'!AO40+'2008'!AO40+'2009'!AO40+'2010'!AO40+'2011'!AO40+'2012'!AO40</f>
        <v>69189.088000000003</v>
      </c>
      <c r="AP40" s="93">
        <f>'2003'!AP40+'2004'!AP40+'2005'!AP40+'2006'!AP40+'2007'!AP40+'2008'!AP40+'2009'!AP40+'2010'!AP40+'2011'!AP40+'2012'!AP40</f>
        <v>43203</v>
      </c>
      <c r="AQ40" s="433">
        <f>'2003'!AQ40+'2004'!AQ40+'2005'!AQ40+'2006'!AQ40+'2007'!AQ40+'2008'!AQ40+'2009'!AQ40+'2010'!AQ40+'2011'!AQ40+'2012'!AQ40</f>
        <v>61555.002</v>
      </c>
      <c r="AR40" s="433">
        <f>'2003'!AR40+'2004'!AR40+'2005'!AR40+'2006'!AR40+'2007'!AR40+'2008'!AR40+'2009'!AR40+'2010'!AR40+'2011'!AR40+'2012'!AR40</f>
        <v>34349</v>
      </c>
      <c r="AS40" s="93">
        <f>'2003'!AS40+'2004'!AS40+'2005'!AS40+'2006'!AS40+'2007'!AS40+'2008'!AS40+'2009'!AS40+'2010'!AS40+'2011'!AS40+'2012'!AS40</f>
        <v>391618.5</v>
      </c>
      <c r="AT40" s="433">
        <f>'2003'!AT40+'2004'!AT40+'2005'!AT40+'2006'!AT40+'2007'!AT40+'2008'!AT40+'2009'!AT40+'2010'!AT40+'2011'!AT40+'2012'!AT40</f>
        <v>75869</v>
      </c>
      <c r="AU40" s="433">
        <f>'2003'!AU40+'2004'!AU40+'2005'!AU40+'2006'!AU40+'2007'!AU40+'2008'!AU40+'2009'!AU40+'2010'!AU40+'2011'!AU40+'2012'!AU40</f>
        <v>710826.10000000009</v>
      </c>
      <c r="AV40" s="93">
        <f>'2003'!AV40+'2004'!AV40+'2005'!AV40+'2006'!AV40+'2007'!AV40+'2008'!AV40+'2009'!AV40+'2010'!AV40+'2011'!AV40+'2012'!AV40</f>
        <v>26066.638999999999</v>
      </c>
      <c r="AW40" s="433">
        <f>'2003'!AW40+'2004'!AW40+'2005'!AW40+'2006'!AW40+'2007'!AW40+'2008'!AW40+'2009'!AW40+'2010'!AW40+'2011'!AW40+'2012'!AW40</f>
        <v>158971.53399999999</v>
      </c>
      <c r="AX40" s="433">
        <f>'2003'!AX40+'2004'!AX40+'2005'!AX40+'2006'!AX40+'2007'!AX40+'2008'!AX40+'2009'!AX40+'2010'!AX40+'2011'!AX40+'2012'!AX40</f>
        <v>31057</v>
      </c>
      <c r="AY40" s="93">
        <f>'2003'!AY40+'2004'!AY40+'2005'!AY40+'2006'!AY40+'2007'!AY40+'2008'!AY40+'2009'!AY40+'2010'!AY40+'2011'!AY40+'2012'!AY40</f>
        <v>72740.339000000007</v>
      </c>
      <c r="AZ40" s="433">
        <f>'2003'!AZ40+'2004'!AZ40+'2005'!AZ40+'2006'!AZ40+'2007'!AZ40+'2008'!AZ40+'2009'!AZ40+'2010'!AZ40+'2011'!AZ40+'2012'!AZ40</f>
        <v>148045</v>
      </c>
      <c r="BA40" s="433">
        <f>'2003'!BA40+'2004'!BA40+'2005'!BA40+'2006'!BA40+'2007'!BA40+'2008'!BA40+'2009'!BA40+'2010'!BA40+'2011'!BA40+'2012'!BA40</f>
        <v>170597</v>
      </c>
      <c r="BB40" s="93">
        <f>'2003'!BB40+'2004'!BB40+'2005'!BB40+'2006'!BB40+'2007'!BB40+'2008'!BB40+'2009'!BB40+'2010'!BB40+'2011'!BB40+'2012'!BB40</f>
        <v>587905.96799999999</v>
      </c>
      <c r="BC40" s="433">
        <f>'2003'!BC40+'2004'!BC40+'2005'!BC40+'2006'!BC40+'2007'!BC40+'2008'!BC40+'2009'!BC40+'2010'!BC40+'2011'!BC40+'2012'!BC40</f>
        <v>136748.34600000002</v>
      </c>
      <c r="BD40" s="433">
        <f>'2003'!BD40+'2004'!BD40+'2005'!BD40+'2006'!BD40+'2007'!BD40+'2008'!BD40+'2009'!BD40+'2010'!BD40+'2011'!BD40+'2012'!BD40</f>
        <v>65395</v>
      </c>
      <c r="BE40" s="93">
        <f>'2003'!BE40+'2004'!BE40+'2005'!BE40+'2006'!BE40+'2007'!BE40+'2008'!BE40+'2009'!BE40+'2010'!BE40+'2011'!BE40+'2012'!BE40</f>
        <v>132087.4</v>
      </c>
      <c r="BF40" s="433">
        <f>'2003'!BF40+'2004'!BF40+'2005'!BF40+'2006'!BF40+'2007'!BF40+'2008'!BF40+'2009'!BF40+'2010'!BF40+'2011'!BF40+'2012'!BF40</f>
        <v>70746</v>
      </c>
      <c r="BG40" s="433">
        <f>'2003'!BG40+'2004'!BG40+'2005'!BG40+'2006'!BG40+'2007'!BG40+'2008'!BG40+'2009'!BG40+'2010'!BG40+'2011'!BG40+'2012'!BG40</f>
        <v>30793.599999999999</v>
      </c>
      <c r="BH40" s="93">
        <f>'2003'!BH40+'2004'!BH40+'2005'!BH40+'2006'!BH40+'2007'!BH40+'2008'!BH40+'2009'!BH40+'2010'!BH40+'2011'!BH40+'2012'!BH40</f>
        <v>142655</v>
      </c>
      <c r="BI40" s="433">
        <f>'2003'!BI40+'2004'!BI40+'2005'!BI40+'2006'!BI40+'2007'!BI40+'2008'!BI40+'2009'!BI40+'2010'!BI40+'2011'!BI40+'2012'!BI40</f>
        <v>94868</v>
      </c>
      <c r="BJ40" s="433">
        <f>'2003'!BJ40+'2004'!BJ40+'2005'!BJ40+'2006'!BJ40+'2007'!BJ40+'2008'!BJ40+'2009'!BJ40+'2010'!BJ40+'2011'!BJ40+'2012'!BJ40</f>
        <v>65029.245000000003</v>
      </c>
      <c r="BK40" s="442">
        <f>'2003'!BK40+'2004'!BK40+'2005'!BK40+'2006'!BK40+'2007'!BK40+'2008'!BK40+'2009'!BK40+'2010'!BK40+'2011'!BK40+'2012'!BK40</f>
        <v>509232.98100000003</v>
      </c>
    </row>
    <row r="41" spans="1:63" ht="13.35" customHeight="1">
      <c r="A41" s="52"/>
      <c r="B41" s="137"/>
      <c r="C41" s="93"/>
      <c r="D41" s="433"/>
      <c r="E41" s="93"/>
      <c r="F41" s="433"/>
      <c r="G41" s="93"/>
      <c r="H41" s="433"/>
      <c r="I41" s="93"/>
      <c r="J41" s="433"/>
      <c r="K41" s="435"/>
      <c r="L41" s="433"/>
      <c r="M41" s="433"/>
      <c r="N41" s="433"/>
      <c r="O41" s="433"/>
      <c r="P41" s="93"/>
      <c r="Q41" s="433"/>
      <c r="R41" s="93"/>
      <c r="S41" s="433"/>
      <c r="T41" s="93"/>
      <c r="U41" s="433"/>
      <c r="V41" s="93"/>
      <c r="W41" s="433"/>
      <c r="X41" s="93"/>
      <c r="Y41" s="433"/>
      <c r="Z41" s="433"/>
      <c r="AA41" s="93"/>
      <c r="AB41" s="433"/>
      <c r="AC41" s="433"/>
      <c r="AD41" s="93"/>
      <c r="AE41" s="433"/>
      <c r="AF41" s="433"/>
      <c r="AG41" s="93"/>
      <c r="AH41" s="433"/>
      <c r="AI41" s="433"/>
      <c r="AJ41" s="93"/>
      <c r="AK41" s="433"/>
      <c r="AL41" s="433"/>
      <c r="AM41" s="93"/>
      <c r="AN41" s="433"/>
      <c r="AO41" s="433"/>
      <c r="AP41" s="93"/>
      <c r="AQ41" s="433"/>
      <c r="AR41" s="433"/>
      <c r="AS41" s="93"/>
      <c r="AT41" s="433"/>
      <c r="AU41" s="433"/>
      <c r="AV41" s="93"/>
      <c r="AW41" s="433"/>
      <c r="AX41" s="433"/>
      <c r="AY41" s="93"/>
      <c r="AZ41" s="433"/>
      <c r="BA41" s="433"/>
      <c r="BB41" s="93"/>
      <c r="BC41" s="433"/>
      <c r="BD41" s="433"/>
      <c r="BE41" s="93"/>
      <c r="BF41" s="433"/>
      <c r="BG41" s="433"/>
      <c r="BH41" s="93"/>
      <c r="BI41" s="433"/>
      <c r="BJ41" s="433"/>
      <c r="BK41" s="442"/>
    </row>
    <row r="42" spans="1:63" ht="13.35" customHeight="1">
      <c r="A42" s="49" t="s">
        <v>32</v>
      </c>
      <c r="B42" s="150"/>
      <c r="C42" s="93"/>
      <c r="D42" s="433"/>
      <c r="E42" s="93"/>
      <c r="F42" s="433"/>
      <c r="G42" s="93"/>
      <c r="H42" s="433"/>
      <c r="I42" s="93"/>
      <c r="J42" s="433"/>
      <c r="K42" s="435"/>
      <c r="L42" s="433"/>
      <c r="M42" s="433"/>
      <c r="N42" s="433"/>
      <c r="O42" s="433"/>
      <c r="P42" s="93"/>
      <c r="Q42" s="433"/>
      <c r="R42" s="93"/>
      <c r="S42" s="433"/>
      <c r="T42" s="93"/>
      <c r="U42" s="433"/>
      <c r="V42" s="93"/>
      <c r="W42" s="433"/>
      <c r="X42" s="93"/>
      <c r="Y42" s="433"/>
      <c r="Z42" s="433"/>
      <c r="AA42" s="93"/>
      <c r="AB42" s="433"/>
      <c r="AC42" s="433"/>
      <c r="AD42" s="93"/>
      <c r="AE42" s="433"/>
      <c r="AF42" s="433"/>
      <c r="AG42" s="93"/>
      <c r="AH42" s="433"/>
      <c r="AI42" s="433"/>
      <c r="AJ42" s="93"/>
      <c r="AK42" s="433"/>
      <c r="AL42" s="433"/>
      <c r="AM42" s="93"/>
      <c r="AN42" s="433"/>
      <c r="AO42" s="433"/>
      <c r="AP42" s="93"/>
      <c r="AQ42" s="433"/>
      <c r="AR42" s="433"/>
      <c r="AS42" s="93"/>
      <c r="AT42" s="433"/>
      <c r="AU42" s="433"/>
      <c r="AV42" s="93"/>
      <c r="AW42" s="433"/>
      <c r="AX42" s="433"/>
      <c r="AY42" s="93"/>
      <c r="AZ42" s="433"/>
      <c r="BA42" s="433"/>
      <c r="BB42" s="93"/>
      <c r="BC42" s="433"/>
      <c r="BD42" s="433"/>
      <c r="BE42" s="93"/>
      <c r="BF42" s="433"/>
      <c r="BG42" s="433"/>
      <c r="BH42" s="93"/>
      <c r="BI42" s="433"/>
      <c r="BJ42" s="433"/>
      <c r="BK42" s="442"/>
    </row>
    <row r="43" spans="1:63" ht="13.35" customHeight="1">
      <c r="A43" s="54" t="s">
        <v>12</v>
      </c>
      <c r="B43" s="100">
        <f>SUM(C43:BK43)</f>
        <v>252141588.58399999</v>
      </c>
      <c r="C43" s="93">
        <f>'2003'!C43+'2004'!C43+'2005'!C43+'2006'!C43+'2007'!C43+'2008'!C43+'2009'!C43+'2010'!C43+'2011'!C43+'2012'!C43</f>
        <v>150710209.46700001</v>
      </c>
      <c r="D43" s="433">
        <f>'2003'!D43+'2004'!D43+'2005'!D43+'2006'!D43+'2007'!D43+'2008'!D43+'2009'!D43+'2010'!D43+'2011'!D43+'2012'!D43</f>
        <v>258483.59400000001</v>
      </c>
      <c r="E43" s="93">
        <f>'2003'!E43+'2004'!E43+'2005'!E43+'2006'!E43+'2007'!E43+'2008'!E43+'2009'!E43+'2010'!E43+'2011'!E43+'2012'!E43</f>
        <v>1265535.044</v>
      </c>
      <c r="F43" s="433">
        <f>'2003'!F43+'2004'!F43+'2005'!F43+'2006'!F43+'2007'!F43+'2008'!F43+'2009'!F43+'2010'!F43+'2011'!F43+'2012'!F43</f>
        <v>420954.50999999995</v>
      </c>
      <c r="G43" s="93">
        <f>'2003'!G43+'2004'!G43+'2005'!G43+'2006'!G43+'2007'!G43+'2008'!G43+'2009'!G43+'2010'!G43+'2011'!G43+'2012'!G43</f>
        <v>495640.45899999997</v>
      </c>
      <c r="H43" s="433">
        <f>'2003'!H43+'2004'!H43+'2005'!H43+'2006'!H43+'2007'!H43+'2008'!H43+'2009'!H43+'2010'!H43+'2011'!H43+'2012'!H43</f>
        <v>148462.07</v>
      </c>
      <c r="I43" s="93">
        <f>'2003'!I43+'2004'!I43+'2005'!I43+'2006'!I43+'2007'!I43+'2008'!I43+'2009'!I43+'2010'!I43+'2011'!I43+'2012'!I43</f>
        <v>3568073.0060000005</v>
      </c>
      <c r="J43" s="433">
        <f>'2003'!J43+'2004'!J43+'2005'!J43+'2006'!J43+'2007'!J43+'2008'!J43+'2009'!J43+'2010'!J43+'2011'!J43+'2012'!J43</f>
        <v>5243779.4569999995</v>
      </c>
      <c r="K43" s="435">
        <f>'2003'!K43+'2004'!K43+'2005'!K43+'2006'!K43+'2007'!K43+'2008'!K43+'2009'!K43+'2010'!K43+'2011'!K43+'2012'!K43</f>
        <v>506687.37299999996</v>
      </c>
      <c r="L43" s="433">
        <f>'2003'!L43+'2004'!L43+'2005'!L43+'2006'!L43+'2007'!L43+'2008'!L43+'2009'!L43+'2010'!L43+'2011'!L43+'2012'!L43</f>
        <v>1695703.0280000002</v>
      </c>
      <c r="M43" s="433">
        <f>'2003'!M43+'2004'!M43+'2005'!M43+'2006'!M43+'2007'!M43+'2008'!M43+'2009'!M43+'2010'!M43+'2011'!M43+'2012'!M43</f>
        <v>554955</v>
      </c>
      <c r="N43" s="433">
        <f>'2003'!N43+'2004'!N43+'2005'!N43+'2006'!N43+'2007'!N43+'2008'!N43+'2009'!N43+'2010'!N43+'2011'!N43+'2012'!N43</f>
        <v>146332.95600000001</v>
      </c>
      <c r="O43" s="433">
        <f>'2003'!O43+'2004'!O43+'2005'!O43+'2006'!O43+'2007'!O43+'2008'!O43+'2009'!O43+'2010'!O43+'2011'!O43+'2012'!O43</f>
        <v>19503249.964999996</v>
      </c>
      <c r="P43" s="93">
        <f>'2003'!P43+'2004'!P43+'2005'!P43+'2006'!P43+'2007'!P43+'2008'!P43+'2009'!P43+'2010'!P43+'2011'!P43+'2012'!P43</f>
        <v>252569.02900000004</v>
      </c>
      <c r="Q43" s="433">
        <f>'2003'!Q43+'2004'!Q43+'2005'!Q43+'2006'!Q43+'2007'!Q43+'2008'!Q43+'2009'!Q43+'2010'!Q43+'2011'!Q43+'2012'!Q43</f>
        <v>303232.68099999998</v>
      </c>
      <c r="R43" s="93">
        <f>'2003'!R43+'2004'!R43+'2005'!R43+'2006'!R43+'2007'!R43+'2008'!R43+'2009'!R43+'2010'!R43+'2011'!R43+'2012'!R43</f>
        <v>2764682.2520000003</v>
      </c>
      <c r="S43" s="433">
        <f>'2003'!S43+'2004'!S43+'2005'!S43+'2006'!S43+'2007'!S43+'2008'!S43+'2009'!S43+'2010'!S43+'2011'!S43+'2012'!S43</f>
        <v>3146776.3390000002</v>
      </c>
      <c r="T43" s="93">
        <f>'2003'!T43+'2004'!T43+'2005'!T43+'2006'!T43+'2007'!T43+'2008'!T43+'2009'!T43+'2010'!T43+'2011'!T43+'2012'!T43</f>
        <v>221470.76199999999</v>
      </c>
      <c r="U43" s="433">
        <f>'2003'!U43+'2004'!U43+'2005'!U43+'2006'!U43+'2007'!U43+'2008'!U43+'2009'!U43+'2010'!U43+'2011'!U43+'2012'!U43</f>
        <v>1568973</v>
      </c>
      <c r="V43" s="93">
        <f>'2003'!V43+'2004'!V43+'2005'!V43+'2006'!V43+'2007'!V43+'2008'!V43+'2009'!V43+'2010'!V43+'2011'!V43+'2012'!V43</f>
        <v>336795.87300000002</v>
      </c>
      <c r="W43" s="433">
        <f>'2003'!W43+'2004'!W43+'2005'!W43+'2006'!W43+'2007'!W43+'2008'!W43+'2009'!W43+'2010'!W43+'2011'!W43+'2012'!W43</f>
        <v>487960.83400000003</v>
      </c>
      <c r="X43" s="93">
        <f>'2003'!X43+'2004'!X43+'2005'!X43+'2006'!X43+'2007'!X43+'2008'!X43+'2009'!X43+'2010'!X43+'2011'!X43+'2012'!X43</f>
        <v>3693777.2650000006</v>
      </c>
      <c r="Y43" s="433">
        <f>'2003'!Y43+'2004'!Y43+'2005'!Y43+'2006'!Y43+'2007'!Y43+'2008'!Y43+'2009'!Y43+'2010'!Y43+'2011'!Y43+'2012'!Y43</f>
        <v>1241747</v>
      </c>
      <c r="Z43" s="433">
        <f>'2003'!Z43+'2004'!Z43+'2005'!Z43+'2006'!Z43+'2007'!Z43+'2008'!Z43+'2009'!Z43+'2010'!Z43+'2011'!Z43+'2012'!Z43</f>
        <v>434781.40899999999</v>
      </c>
      <c r="AA43" s="93">
        <f>'2003'!AA43+'2004'!AA43+'2005'!AA43+'2006'!AA43+'2007'!AA43+'2008'!AA43+'2009'!AA43+'2010'!AA43+'2011'!AA43+'2012'!AA43</f>
        <v>264866.31300000002</v>
      </c>
      <c r="AB43" s="433">
        <f>'2003'!AB43+'2004'!AB43+'2005'!AB43+'2006'!AB43+'2007'!AB43+'2008'!AB43+'2009'!AB43+'2010'!AB43+'2011'!AB43+'2012'!AB43</f>
        <v>857896</v>
      </c>
      <c r="AC43" s="433">
        <f>'2003'!AC43+'2004'!AC43+'2005'!AC43+'2006'!AC43+'2007'!AC43+'2008'!AC43+'2009'!AC43+'2010'!AC43+'2011'!AC43+'2012'!AC43</f>
        <v>1390692.89</v>
      </c>
      <c r="AD43" s="93">
        <f>'2003'!AD43+'2004'!AD43+'2005'!AD43+'2006'!AD43+'2007'!AD43+'2008'!AD43+'2009'!AD43+'2010'!AD43+'2011'!AD43+'2012'!AD43</f>
        <v>7814891.3449999997</v>
      </c>
      <c r="AE43" s="433">
        <f>'2003'!AE43+'2004'!AE43+'2005'!AE43+'2006'!AE43+'2007'!AE43+'2008'!AE43+'2009'!AE43+'2010'!AE43+'2011'!AE43+'2012'!AE43</f>
        <v>236573.1</v>
      </c>
      <c r="AF43" s="433">
        <f>'2003'!AF43+'2004'!AF43+'2005'!AF43+'2006'!AF43+'2007'!AF43+'2008'!AF43+'2009'!AF43+'2010'!AF43+'2011'!AF43+'2012'!AF43</f>
        <v>207962.28</v>
      </c>
      <c r="AG43" s="93">
        <f>'2003'!AG43+'2004'!AG43+'2005'!AG43+'2006'!AG43+'2007'!AG43+'2008'!AG43+'2009'!AG43+'2010'!AG43+'2011'!AG43+'2012'!AG43</f>
        <v>937254.47899999993</v>
      </c>
      <c r="AH43" s="433">
        <f>'2003'!AH43+'2004'!AH43+'2005'!AH43+'2006'!AH43+'2007'!AH43+'2008'!AH43+'2009'!AH43+'2010'!AH43+'2011'!AH43+'2012'!AH43</f>
        <v>446772.72100000002</v>
      </c>
      <c r="AI43" s="433">
        <f>'2003'!AI43+'2004'!AI43+'2005'!AI43+'2006'!AI43+'2007'!AI43+'2008'!AI43+'2009'!AI43+'2010'!AI43+'2011'!AI43+'2012'!AI43</f>
        <v>432813.09100000001</v>
      </c>
      <c r="AJ43" s="93">
        <f>'2003'!AJ43+'2004'!AJ43+'2005'!AJ43+'2006'!AJ43+'2007'!AJ43+'2008'!AJ43+'2009'!AJ43+'2010'!AJ43+'2011'!AJ43+'2012'!AJ43</f>
        <v>1949912.82</v>
      </c>
      <c r="AK43" s="433">
        <f>'2003'!AK43+'2004'!AK43+'2005'!AK43+'2006'!AK43+'2007'!AK43+'2008'!AK43+'2009'!AK43+'2010'!AK43+'2011'!AK43+'2012'!AK43</f>
        <v>412692.68499999994</v>
      </c>
      <c r="AL43" s="433">
        <f>'2003'!AL43+'2004'!AL43+'2005'!AL43+'2006'!AL43+'2007'!AL43+'2008'!AL43+'2009'!AL43+'2010'!AL43+'2011'!AL43+'2012'!AL43</f>
        <v>1046449.4419999999</v>
      </c>
      <c r="AM43" s="93">
        <f>'2003'!AM43+'2004'!AM43+'2005'!AM43+'2006'!AM43+'2007'!AM43+'2008'!AM43+'2009'!AM43+'2010'!AM43+'2011'!AM43+'2012'!AM43</f>
        <v>2692428.0550000002</v>
      </c>
      <c r="AN43" s="433">
        <f>'2003'!AN43+'2004'!AN43+'2005'!AN43+'2006'!AN43+'2007'!AN43+'2008'!AN43+'2009'!AN43+'2010'!AN43+'2011'!AN43+'2012'!AN43</f>
        <v>324468.01400000002</v>
      </c>
      <c r="AO43" s="433">
        <f>'2003'!AO43+'2004'!AO43+'2005'!AO43+'2006'!AO43+'2007'!AO43+'2008'!AO43+'2009'!AO43+'2010'!AO43+'2011'!AO43+'2012'!AO43</f>
        <v>271265.76300000004</v>
      </c>
      <c r="AP43" s="93">
        <f>'2003'!AP43+'2004'!AP43+'2005'!AP43+'2006'!AP43+'2007'!AP43+'2008'!AP43+'2009'!AP43+'2010'!AP43+'2011'!AP43+'2012'!AP43</f>
        <v>148624.59</v>
      </c>
      <c r="AQ43" s="433">
        <f>'2003'!AQ43+'2004'!AQ43+'2005'!AQ43+'2006'!AQ43+'2007'!AQ43+'2008'!AQ43+'2009'!AQ43+'2010'!AQ43+'2011'!AQ43+'2012'!AQ43</f>
        <v>223353.72500000001</v>
      </c>
      <c r="AR43" s="433">
        <f>'2003'!AR43+'2004'!AR43+'2005'!AR43+'2006'!AR43+'2007'!AR43+'2008'!AR43+'2009'!AR43+'2010'!AR43+'2011'!AR43+'2012'!AR43</f>
        <v>357410.46299999993</v>
      </c>
      <c r="AS43" s="93">
        <f>'2003'!AS43+'2004'!AS43+'2005'!AS43+'2006'!AS43+'2007'!AS43+'2008'!AS43+'2009'!AS43+'2010'!AS43+'2011'!AS43+'2012'!AS43</f>
        <v>1792726.568</v>
      </c>
      <c r="AT43" s="433">
        <f>'2003'!AT43+'2004'!AT43+'2005'!AT43+'2006'!AT43+'2007'!AT43+'2008'!AT43+'2009'!AT43+'2010'!AT43+'2011'!AT43+'2012'!AT43</f>
        <v>313083.75</v>
      </c>
      <c r="AU43" s="433">
        <f>'2003'!AU43+'2004'!AU43+'2005'!AU43+'2006'!AU43+'2007'!AU43+'2008'!AU43+'2009'!AU43+'2010'!AU43+'2011'!AU43+'2012'!AU43</f>
        <v>13007903.601</v>
      </c>
      <c r="AV43" s="93">
        <f>'2003'!AV43+'2004'!AV43+'2005'!AV43+'2006'!AV43+'2007'!AV43+'2008'!AV43+'2009'!AV43+'2010'!AV43+'2011'!AV43+'2012'!AV43</f>
        <v>129917.342</v>
      </c>
      <c r="AW43" s="433">
        <f>'2003'!AW43+'2004'!AW43+'2005'!AW43+'2006'!AW43+'2007'!AW43+'2008'!AW43+'2009'!AW43+'2010'!AW43+'2011'!AW43+'2012'!AW43</f>
        <v>1138192.18</v>
      </c>
      <c r="AX43" s="433">
        <f>'2003'!AX43+'2004'!AX43+'2005'!AX43+'2006'!AX43+'2007'!AX43+'2008'!AX43+'2009'!AX43+'2010'!AX43+'2011'!AX43+'2012'!AX43</f>
        <v>232952.61</v>
      </c>
      <c r="AY43" s="93">
        <f>'2003'!AY43+'2004'!AY43+'2005'!AY43+'2006'!AY43+'2007'!AY43+'2008'!AY43+'2009'!AY43+'2010'!AY43+'2011'!AY43+'2012'!AY43</f>
        <v>367319.61300000001</v>
      </c>
      <c r="AZ43" s="433">
        <f>'2003'!AZ43+'2004'!AZ43+'2005'!AZ43+'2006'!AZ43+'2007'!AZ43+'2008'!AZ43+'2009'!AZ43+'2010'!AZ43+'2011'!AZ43+'2012'!AZ43</f>
        <v>2854514.9539999999</v>
      </c>
      <c r="BA43" s="433">
        <f>'2003'!BA43+'2004'!BA43+'2005'!BA43+'2006'!BA43+'2007'!BA43+'2008'!BA43+'2009'!BA43+'2010'!BA43+'2011'!BA43+'2012'!BA43</f>
        <v>804828</v>
      </c>
      <c r="BB43" s="93">
        <f>'2003'!BB43+'2004'!BB43+'2005'!BB43+'2006'!BB43+'2007'!BB43+'2008'!BB43+'2009'!BB43+'2010'!BB43+'2011'!BB43+'2012'!BB43</f>
        <v>4799013.8049999997</v>
      </c>
      <c r="BC43" s="433">
        <f>'2003'!BC43+'2004'!BC43+'2005'!BC43+'2006'!BC43+'2007'!BC43+'2008'!BC43+'2009'!BC43+'2010'!BC43+'2011'!BC43+'2012'!BC43</f>
        <v>477307.79599999997</v>
      </c>
      <c r="BD43" s="433">
        <f>'2003'!BD43+'2004'!BD43+'2005'!BD43+'2006'!BD43+'2007'!BD43+'2008'!BD43+'2009'!BD43+'2010'!BD43+'2011'!BD43+'2012'!BD43</f>
        <v>162511</v>
      </c>
      <c r="BE43" s="93">
        <f>'2003'!BE43+'2004'!BE43+'2005'!BE43+'2006'!BE43+'2007'!BE43+'2008'!BE43+'2009'!BE43+'2010'!BE43+'2011'!BE43+'2012'!BE43</f>
        <v>2547897.4419999998</v>
      </c>
      <c r="BF43" s="433">
        <f>'2003'!BF43+'2004'!BF43+'2005'!BF43+'2006'!BF43+'2007'!BF43+'2008'!BF43+'2009'!BF43+'2010'!BF43+'2011'!BF43+'2012'!BF43</f>
        <v>268591.86199999996</v>
      </c>
      <c r="BG43" s="433">
        <f>'2003'!BG43+'2004'!BG43+'2005'!BG43+'2006'!BG43+'2007'!BG43+'2008'!BG43+'2009'!BG43+'2010'!BG43+'2011'!BG43+'2012'!BG43</f>
        <v>233784.16899999999</v>
      </c>
      <c r="BH43" s="93">
        <f>'2003'!BH43+'2004'!BH43+'2005'!BH43+'2006'!BH43+'2007'!BH43+'2008'!BH43+'2009'!BH43+'2010'!BH43+'2011'!BH43+'2012'!BH43</f>
        <v>1618389.2220000001</v>
      </c>
      <c r="BI43" s="433">
        <f>'2003'!BI43+'2004'!BI43+'2005'!BI43+'2006'!BI43+'2007'!BI43+'2008'!BI43+'2009'!BI43+'2010'!BI43+'2011'!BI43+'2012'!BI43</f>
        <v>386002.48600000003</v>
      </c>
      <c r="BJ43" s="433">
        <f>'2003'!BJ43+'2004'!BJ43+'2005'!BJ43+'2006'!BJ43+'2007'!BJ43+'2008'!BJ43+'2009'!BJ43+'2010'!BJ43+'2011'!BJ43+'2012'!BJ43</f>
        <v>433225.00199999998</v>
      </c>
      <c r="BK43" s="442">
        <f>'2003'!BK43+'2004'!BK43+'2005'!BK43+'2006'!BK43+'2007'!BK43+'2008'!BK43+'2009'!BK43+'2010'!BK43+'2011'!BK43+'2012'!BK43</f>
        <v>1586267.0329999998</v>
      </c>
    </row>
    <row r="44" spans="1:63" ht="13.35" customHeight="1">
      <c r="A44" s="54" t="s">
        <v>27</v>
      </c>
      <c r="B44" s="100">
        <f>SUM(C44:BK44)</f>
        <v>67540027.344678804</v>
      </c>
      <c r="C44" s="93">
        <f>'2003'!C44+'2004'!C44+'2005'!C44+'2006'!C44+'2007'!C44+'2008'!C44+'2009'!C44+'2010'!C44+'2011'!C44+'2012'!C44</f>
        <v>40964088</v>
      </c>
      <c r="D44" s="433">
        <f>'2003'!D44+'2004'!D44+'2005'!D44+'2006'!D44+'2007'!D44+'2008'!D44+'2009'!D44+'2010'!D44+'2011'!D44+'2012'!D44</f>
        <v>81967</v>
      </c>
      <c r="E44" s="93">
        <f>'2003'!E44+'2004'!E44+'2005'!E44+'2006'!E44+'2007'!E44+'2008'!E44+'2009'!E44+'2010'!E44+'2011'!E44+'2012'!E44</f>
        <v>513834.46500000003</v>
      </c>
      <c r="F44" s="433">
        <f>'2003'!F44+'2004'!F44+'2005'!F44+'2006'!F44+'2007'!F44+'2008'!F44+'2009'!F44+'2010'!F44+'2011'!F44+'2012'!F44</f>
        <v>192812.152</v>
      </c>
      <c r="G44" s="93">
        <f>'2003'!G44+'2004'!G44+'2005'!G44+'2006'!G44+'2007'!G44+'2008'!G44+'2009'!G44+'2010'!G44+'2011'!G44+'2012'!G44</f>
        <v>143536</v>
      </c>
      <c r="H44" s="433">
        <f>'2003'!H44+'2004'!H44+'2005'!H44+'2006'!H44+'2007'!H44+'2008'!H44+'2009'!H44+'2010'!H44+'2011'!H44+'2012'!H44</f>
        <v>66081</v>
      </c>
      <c r="I44" s="93">
        <f>'2003'!I44+'2004'!I44+'2005'!I44+'2006'!I44+'2007'!I44+'2008'!I44+'2009'!I44+'2010'!I44+'2011'!I44+'2012'!I44</f>
        <v>581797.52399999998</v>
      </c>
      <c r="J44" s="433">
        <f>'2003'!J44+'2004'!J44+'2005'!J44+'2006'!J44+'2007'!J44+'2008'!J44+'2009'!J44+'2010'!J44+'2011'!J44+'2012'!J44</f>
        <v>2343578.253</v>
      </c>
      <c r="K44" s="435">
        <f>'2003'!K44+'2004'!K44+'2005'!K44+'2006'!K44+'2007'!K44+'2008'!K44+'2009'!K44+'2010'!K44+'2011'!K44+'2012'!K44</f>
        <v>110601</v>
      </c>
      <c r="L44" s="433">
        <f>'2003'!L44+'2004'!L44+'2005'!L44+'2006'!L44+'2007'!L44+'2008'!L44+'2009'!L44+'2010'!L44+'2011'!L44+'2012'!L44</f>
        <v>241545</v>
      </c>
      <c r="M44" s="433">
        <f>'2003'!M44+'2004'!M44+'2005'!M44+'2006'!M44+'2007'!M44+'2008'!M44+'2009'!M44+'2010'!M44+'2011'!M44+'2012'!M44</f>
        <v>65279</v>
      </c>
      <c r="N44" s="433">
        <f>'2003'!N44+'2004'!N44+'2005'!N44+'2006'!N44+'2007'!N44+'2008'!N44+'2009'!N44+'2010'!N44+'2011'!N44+'2012'!N44</f>
        <v>72416.120999999999</v>
      </c>
      <c r="O44" s="433">
        <f>'2003'!O44+'2004'!O44+'2005'!O44+'2006'!O44+'2007'!O44+'2008'!O44+'2009'!O44+'2010'!O44+'2011'!O44+'2012'!O44</f>
        <v>2215489.1880000001</v>
      </c>
      <c r="P44" s="93">
        <f>'2003'!P44+'2004'!P44+'2005'!P44+'2006'!P44+'2007'!P44+'2008'!P44+'2009'!P44+'2010'!P44+'2011'!P44+'2012'!P44</f>
        <v>27332.106999999996</v>
      </c>
      <c r="Q44" s="433">
        <f>'2003'!Q44+'2004'!Q44+'2005'!Q44+'2006'!Q44+'2007'!Q44+'2008'!Q44+'2009'!Q44+'2010'!Q44+'2011'!Q44+'2012'!Q44</f>
        <v>158950.6</v>
      </c>
      <c r="R44" s="93">
        <f>'2003'!R44+'2004'!R44+'2005'!R44+'2006'!R44+'2007'!R44+'2008'!R44+'2009'!R44+'2010'!R44+'2011'!R44+'2012'!R44</f>
        <v>682433.62</v>
      </c>
      <c r="S44" s="433">
        <f>'2003'!S44+'2004'!S44+'2005'!S44+'2006'!S44+'2007'!S44+'2008'!S44+'2009'!S44+'2010'!S44+'2011'!S44+'2012'!S44</f>
        <v>390467.85700000008</v>
      </c>
      <c r="T44" s="93">
        <f>'2003'!T44+'2004'!T44+'2005'!T44+'2006'!T44+'2007'!T44+'2008'!T44+'2009'!T44+'2010'!T44+'2011'!T44+'2012'!T44</f>
        <v>54111</v>
      </c>
      <c r="U44" s="433">
        <f>'2003'!U44+'2004'!U44+'2005'!U44+'2006'!U44+'2007'!U44+'2008'!U44+'2009'!U44+'2010'!U44+'2011'!U44+'2012'!U44</f>
        <v>168530.84100000001</v>
      </c>
      <c r="V44" s="93">
        <f>'2003'!V44+'2004'!V44+'2005'!V44+'2006'!V44+'2007'!V44+'2008'!V44+'2009'!V44+'2010'!V44+'2011'!V44+'2012'!V44</f>
        <v>50759</v>
      </c>
      <c r="W44" s="433">
        <f>'2003'!W44+'2004'!W44+'2005'!W44+'2006'!W44+'2007'!W44+'2008'!W44+'2009'!W44+'2010'!W44+'2011'!W44+'2012'!W44</f>
        <v>642552.603</v>
      </c>
      <c r="X44" s="93">
        <f>'2003'!X44+'2004'!X44+'2005'!X44+'2006'!X44+'2007'!X44+'2008'!X44+'2009'!X44+'2010'!X44+'2011'!X44+'2012'!X44</f>
        <v>1132367.9550000001</v>
      </c>
      <c r="Y44" s="433">
        <f>'2003'!Y44+'2004'!Y44+'2005'!Y44+'2006'!Y44+'2007'!Y44+'2008'!Y44+'2009'!Y44+'2010'!Y44+'2011'!Y44+'2012'!Y44</f>
        <v>77139</v>
      </c>
      <c r="Z44" s="433">
        <f>'2003'!Z44+'2004'!Z44+'2005'!Z44+'2006'!Z44+'2007'!Z44+'2008'!Z44+'2009'!Z44+'2010'!Z44+'2011'!Z44+'2012'!Z44</f>
        <v>83155</v>
      </c>
      <c r="AA44" s="93">
        <f>'2003'!AA44+'2004'!AA44+'2005'!AA44+'2006'!AA44+'2007'!AA44+'2008'!AA44+'2009'!AA44+'2010'!AA44+'2011'!AA44+'2012'!AA44</f>
        <v>88253</v>
      </c>
      <c r="AB44" s="433">
        <f>'2003'!AB44+'2004'!AB44+'2005'!AB44+'2006'!AB44+'2007'!AB44+'2008'!AB44+'2009'!AB44+'2010'!AB44+'2011'!AB44+'2012'!AB44</f>
        <v>232439</v>
      </c>
      <c r="AC44" s="433">
        <f>'2003'!AC44+'2004'!AC44+'2005'!AC44+'2006'!AC44+'2007'!AC44+'2008'!AC44+'2009'!AC44+'2010'!AC44+'2011'!AC44+'2012'!AC44</f>
        <v>259951</v>
      </c>
      <c r="AD44" s="93">
        <f>'2003'!AD44+'2004'!AD44+'2005'!AD44+'2006'!AD44+'2007'!AD44+'2008'!AD44+'2009'!AD44+'2010'!AD44+'2011'!AD44+'2012'!AD44</f>
        <v>690700</v>
      </c>
      <c r="AE44" s="433">
        <f>'2003'!AE44+'2004'!AE44+'2005'!AE44+'2006'!AE44+'2007'!AE44+'2008'!AE44+'2009'!AE44+'2010'!AE44+'2011'!AE44+'2012'!AE44</f>
        <v>41698</v>
      </c>
      <c r="AF44" s="433">
        <f>'2003'!AF44+'2004'!AF44+'2005'!AF44+'2006'!AF44+'2007'!AF44+'2008'!AF44+'2009'!AF44+'2010'!AF44+'2011'!AF44+'2012'!AF44</f>
        <v>41604.75</v>
      </c>
      <c r="AG44" s="93">
        <f>'2003'!AG44+'2004'!AG44+'2005'!AG44+'2006'!AG44+'2007'!AG44+'2008'!AG44+'2009'!AG44+'2010'!AG44+'2011'!AG44+'2012'!AG44</f>
        <v>213137.084</v>
      </c>
      <c r="AH44" s="433">
        <f>'2003'!AH44+'2004'!AH44+'2005'!AH44+'2006'!AH44+'2007'!AH44+'2008'!AH44+'2009'!AH44+'2010'!AH44+'2011'!AH44+'2012'!AH44</f>
        <v>64877</v>
      </c>
      <c r="AI44" s="433">
        <f>'2003'!AI44+'2004'!AI44+'2005'!AI44+'2006'!AI44+'2007'!AI44+'2008'!AI44+'2009'!AI44+'2010'!AI44+'2011'!AI44+'2012'!AI44</f>
        <v>79713</v>
      </c>
      <c r="AJ44" s="93">
        <f>'2003'!AJ44+'2004'!AJ44+'2005'!AJ44+'2006'!AJ44+'2007'!AJ44+'2008'!AJ44+'2009'!AJ44+'2010'!AJ44+'2011'!AJ44+'2012'!AJ44</f>
        <v>314966</v>
      </c>
      <c r="AK44" s="433">
        <f>'2003'!AK44+'2004'!AK44+'2005'!AK44+'2006'!AK44+'2007'!AK44+'2008'!AK44+'2009'!AK44+'2010'!AK44+'2011'!AK44+'2012'!AK44</f>
        <v>130991.166</v>
      </c>
      <c r="AL44" s="433">
        <f>'2003'!AL44+'2004'!AL44+'2005'!AL44+'2006'!AL44+'2007'!AL44+'2008'!AL44+'2009'!AL44+'2010'!AL44+'2011'!AL44+'2012'!AL44</f>
        <v>156228.1</v>
      </c>
      <c r="AM44" s="93">
        <f>'2003'!AM44+'2004'!AM44+'2005'!AM44+'2006'!AM44+'2007'!AM44+'2008'!AM44+'2009'!AM44+'2010'!AM44+'2011'!AM44+'2012'!AM44</f>
        <v>2110558</v>
      </c>
      <c r="AN44" s="433">
        <f>'2003'!AN44+'2004'!AN44+'2005'!AN44+'2006'!AN44+'2007'!AN44+'2008'!AN44+'2009'!AN44+'2010'!AN44+'2011'!AN44+'2012'!AN44</f>
        <v>155774</v>
      </c>
      <c r="AO44" s="433">
        <f>'2003'!AO44+'2004'!AO44+'2005'!AO44+'2006'!AO44+'2007'!AO44+'2008'!AO44+'2009'!AO44+'2010'!AO44+'2011'!AO44+'2012'!AO44</f>
        <v>86105.088000000003</v>
      </c>
      <c r="AP44" s="93">
        <f>'2003'!AP44+'2004'!AP44+'2005'!AP44+'2006'!AP44+'2007'!AP44+'2008'!AP44+'2009'!AP44+'2010'!AP44+'2011'!AP44+'2012'!AP44</f>
        <v>65980</v>
      </c>
      <c r="AQ44" s="433">
        <f>'2003'!AQ44+'2004'!AQ44+'2005'!AQ44+'2006'!AQ44+'2007'!AQ44+'2008'!AQ44+'2009'!AQ44+'2010'!AQ44+'2011'!AQ44+'2012'!AQ44</f>
        <v>61635.650999999998</v>
      </c>
      <c r="AR44" s="433">
        <f>'2003'!AR44+'2004'!AR44+'2005'!AR44+'2006'!AR44+'2007'!AR44+'2008'!AR44+'2009'!AR44+'2010'!AR44+'2011'!AR44+'2012'!AR44</f>
        <v>78382</v>
      </c>
      <c r="AS44" s="93">
        <f>'2003'!AS44+'2004'!AS44+'2005'!AS44+'2006'!AS44+'2007'!AS44+'2008'!AS44+'2009'!AS44+'2010'!AS44+'2011'!AS44+'2012'!AS44</f>
        <v>1489152.5</v>
      </c>
      <c r="AT44" s="433">
        <f>'2003'!AT44+'2004'!AT44+'2005'!AT44+'2006'!AT44+'2007'!AT44+'2008'!AT44+'2009'!AT44+'2010'!AT44+'2011'!AT44+'2012'!AT44</f>
        <v>88796</v>
      </c>
      <c r="AU44" s="433">
        <f>'2003'!AU44+'2004'!AU44+'2005'!AU44+'2006'!AU44+'2007'!AU44+'2008'!AU44+'2009'!AU44+'2010'!AU44+'2011'!AU44+'2012'!AU44</f>
        <v>2825612.620678802</v>
      </c>
      <c r="AV44" s="93">
        <f>'2003'!AV44+'2004'!AV44+'2005'!AV44+'2006'!AV44+'2007'!AV44+'2008'!AV44+'2009'!AV44+'2010'!AV44+'2011'!AV44+'2012'!AV44</f>
        <v>26077.638999999999</v>
      </c>
      <c r="AW44" s="433">
        <f>'2003'!AW44+'2004'!AW44+'2005'!AW44+'2006'!AW44+'2007'!AW44+'2008'!AW44+'2009'!AW44+'2010'!AW44+'2011'!AW44+'2012'!AW44</f>
        <v>287711.16600000003</v>
      </c>
      <c r="AX44" s="433">
        <f>'2003'!AX44+'2004'!AX44+'2005'!AX44+'2006'!AX44+'2007'!AX44+'2008'!AX44+'2009'!AX44+'2010'!AX44+'2011'!AX44+'2012'!AX44</f>
        <v>58330</v>
      </c>
      <c r="AY44" s="93">
        <f>'2003'!AY44+'2004'!AY44+'2005'!AY44+'2006'!AY44+'2007'!AY44+'2008'!AY44+'2009'!AY44+'2010'!AY44+'2011'!AY44+'2012'!AY44</f>
        <v>115894</v>
      </c>
      <c r="AZ44" s="433">
        <f>'2003'!AZ44+'2004'!AZ44+'2005'!AZ44+'2006'!AZ44+'2007'!AZ44+'2008'!AZ44+'2009'!AZ44+'2010'!AZ44+'2011'!AZ44+'2012'!AZ44</f>
        <v>1354634.068</v>
      </c>
      <c r="BA44" s="433">
        <f>'2003'!BA44+'2004'!BA44+'2005'!BA44+'2006'!BA44+'2007'!BA44+'2008'!BA44+'2009'!BA44+'2010'!BA44+'2011'!BA44+'2012'!BA44</f>
        <v>302800</v>
      </c>
      <c r="BB44" s="93">
        <f>'2003'!BB44+'2004'!BB44+'2005'!BB44+'2006'!BB44+'2007'!BB44+'2008'!BB44+'2009'!BB44+'2010'!BB44+'2011'!BB44+'2012'!BB44</f>
        <v>1629075.824</v>
      </c>
      <c r="BC44" s="433">
        <f>'2003'!BC44+'2004'!BC44+'2005'!BC44+'2006'!BC44+'2007'!BC44+'2008'!BC44+'2009'!BC44+'2010'!BC44+'2011'!BC44+'2012'!BC44</f>
        <v>162548.34600000002</v>
      </c>
      <c r="BD44" s="433">
        <f>'2003'!BD44+'2004'!BD44+'2005'!BD44+'2006'!BD44+'2007'!BD44+'2008'!BD44+'2009'!BD44+'2010'!BD44+'2011'!BD44+'2012'!BD44</f>
        <v>92381</v>
      </c>
      <c r="BE44" s="93">
        <f>'2003'!BE44+'2004'!BE44+'2005'!BE44+'2006'!BE44+'2007'!BE44+'2008'!BE44+'2009'!BE44+'2010'!BE44+'2011'!BE44+'2012'!BE44</f>
        <v>925468</v>
      </c>
      <c r="BF44" s="433">
        <f>'2003'!BF44+'2004'!BF44+'2005'!BF44+'2006'!BF44+'2007'!BF44+'2008'!BF44+'2009'!BF44+'2010'!BF44+'2011'!BF44+'2012'!BF44</f>
        <v>180570</v>
      </c>
      <c r="BG44" s="433">
        <f>'2003'!BG44+'2004'!BG44+'2005'!BG44+'2006'!BG44+'2007'!BG44+'2008'!BG44+'2009'!BG44+'2010'!BG44+'2011'!BG44+'2012'!BG44</f>
        <v>127941.6</v>
      </c>
      <c r="BH44" s="93">
        <f>'2003'!BH44+'2004'!BH44+'2005'!BH44+'2006'!BH44+'2007'!BH44+'2008'!BH44+'2009'!BH44+'2010'!BH44+'2011'!BH44+'2012'!BH44</f>
        <v>515812</v>
      </c>
      <c r="BI44" s="433">
        <f>'2003'!BI44+'2004'!BI44+'2005'!BI44+'2006'!BI44+'2007'!BI44+'2008'!BI44+'2009'!BI44+'2010'!BI44+'2011'!BI44+'2012'!BI44</f>
        <v>121373</v>
      </c>
      <c r="BJ44" s="433">
        <f>'2003'!BJ44+'2004'!BJ44+'2005'!BJ44+'2006'!BJ44+'2007'!BJ44+'2008'!BJ44+'2009'!BJ44+'2010'!BJ44+'2011'!BJ44+'2012'!BJ44</f>
        <v>139423.51699999999</v>
      </c>
      <c r="BK44" s="442">
        <f>'2003'!BK44+'2004'!BK44+'2005'!BK44+'2006'!BK44+'2007'!BK44+'2008'!BK44+'2009'!BK44+'2010'!BK44+'2011'!BK44+'2012'!BK44</f>
        <v>1162608.939</v>
      </c>
    </row>
    <row r="45" spans="1:63" ht="13.35" customHeight="1" thickBot="1">
      <c r="A45" s="52"/>
      <c r="B45" s="431"/>
      <c r="C45" s="93"/>
      <c r="D45" s="436"/>
      <c r="E45" s="93"/>
      <c r="F45" s="436"/>
      <c r="G45" s="93"/>
      <c r="H45" s="436"/>
      <c r="I45" s="93"/>
      <c r="J45" s="436"/>
      <c r="K45" s="439"/>
      <c r="L45" s="433"/>
      <c r="M45" s="433"/>
      <c r="N45" s="433"/>
      <c r="O45" s="433"/>
      <c r="P45" s="93"/>
      <c r="Q45" s="433"/>
      <c r="R45" s="93"/>
      <c r="S45" s="433"/>
      <c r="T45" s="93"/>
      <c r="U45" s="433"/>
      <c r="V45" s="93"/>
      <c r="W45" s="436"/>
      <c r="X45" s="93"/>
      <c r="Y45" s="436"/>
      <c r="Z45" s="436"/>
      <c r="AA45" s="93"/>
      <c r="AB45" s="436"/>
      <c r="AC45" s="436"/>
      <c r="AD45" s="93"/>
      <c r="AE45" s="436"/>
      <c r="AF45" s="436"/>
      <c r="AG45" s="93"/>
      <c r="AH45" s="436"/>
      <c r="AI45" s="436"/>
      <c r="AJ45" s="93"/>
      <c r="AK45" s="436"/>
      <c r="AL45" s="436"/>
      <c r="AM45" s="93"/>
      <c r="AN45" s="436"/>
      <c r="AO45" s="436"/>
      <c r="AP45" s="93"/>
      <c r="AQ45" s="436"/>
      <c r="AR45" s="436"/>
      <c r="AS45" s="436"/>
      <c r="AT45" s="436"/>
      <c r="AU45" s="436"/>
      <c r="AV45" s="93"/>
      <c r="AW45" s="436"/>
      <c r="AX45" s="436"/>
      <c r="AY45" s="93"/>
      <c r="AZ45" s="436"/>
      <c r="BA45" s="436"/>
      <c r="BB45" s="93"/>
      <c r="BC45" s="436"/>
      <c r="BD45" s="436"/>
      <c r="BE45" s="93"/>
      <c r="BF45" s="436"/>
      <c r="BG45" s="436"/>
      <c r="BH45" s="93"/>
      <c r="BI45" s="436"/>
      <c r="BJ45" s="436"/>
      <c r="BK45" s="442"/>
    </row>
    <row r="46" spans="1:63" ht="13.35" customHeight="1" thickBot="1">
      <c r="A46" s="53" t="s">
        <v>33</v>
      </c>
      <c r="B46" s="151">
        <f>SUM(C46:BK46)</f>
        <v>319681615.92867875</v>
      </c>
      <c r="C46" s="443">
        <f>C43+C44</f>
        <v>191674297.46700001</v>
      </c>
      <c r="D46" s="151">
        <f t="shared" ref="D46:BK46" si="9">D43+D44</f>
        <v>340450.59400000004</v>
      </c>
      <c r="E46" s="443">
        <f t="shared" si="9"/>
        <v>1779369.5090000001</v>
      </c>
      <c r="F46" s="151">
        <f t="shared" si="9"/>
        <v>613766.66200000001</v>
      </c>
      <c r="G46" s="443">
        <f t="shared" si="9"/>
        <v>639176.45900000003</v>
      </c>
      <c r="H46" s="151">
        <f t="shared" si="9"/>
        <v>214543.07</v>
      </c>
      <c r="I46" s="443">
        <f t="shared" si="9"/>
        <v>4149870.5300000003</v>
      </c>
      <c r="J46" s="151">
        <f t="shared" si="9"/>
        <v>7587357.709999999</v>
      </c>
      <c r="K46" s="443">
        <f t="shared" si="9"/>
        <v>617288.37299999991</v>
      </c>
      <c r="L46" s="151">
        <f t="shared" si="9"/>
        <v>1937248.0280000002</v>
      </c>
      <c r="M46" s="443">
        <f t="shared" si="9"/>
        <v>620234</v>
      </c>
      <c r="N46" s="151">
        <f t="shared" si="9"/>
        <v>218749.07699999999</v>
      </c>
      <c r="O46" s="443">
        <f t="shared" si="9"/>
        <v>21718739.152999997</v>
      </c>
      <c r="P46" s="151">
        <f t="shared" si="9"/>
        <v>279901.13600000006</v>
      </c>
      <c r="Q46" s="443">
        <f t="shared" si="9"/>
        <v>462183.28099999996</v>
      </c>
      <c r="R46" s="151">
        <f t="shared" si="9"/>
        <v>3447115.8720000004</v>
      </c>
      <c r="S46" s="443">
        <f t="shared" si="9"/>
        <v>3537244.1960000005</v>
      </c>
      <c r="T46" s="151">
        <f t="shared" si="9"/>
        <v>275581.76199999999</v>
      </c>
      <c r="U46" s="443">
        <f t="shared" si="9"/>
        <v>1737503.841</v>
      </c>
      <c r="V46" s="151">
        <f t="shared" si="9"/>
        <v>387554.87300000002</v>
      </c>
      <c r="W46" s="443">
        <f t="shared" si="9"/>
        <v>1130513.4369999999</v>
      </c>
      <c r="X46" s="151">
        <f t="shared" si="9"/>
        <v>4826145.2200000007</v>
      </c>
      <c r="Y46" s="443">
        <f t="shared" si="9"/>
        <v>1318886</v>
      </c>
      <c r="Z46" s="151">
        <f t="shared" si="9"/>
        <v>517936.40899999999</v>
      </c>
      <c r="AA46" s="443">
        <f t="shared" si="9"/>
        <v>353119.31300000002</v>
      </c>
      <c r="AB46" s="151">
        <f t="shared" si="9"/>
        <v>1090335</v>
      </c>
      <c r="AC46" s="443">
        <f t="shared" si="9"/>
        <v>1650643.89</v>
      </c>
      <c r="AD46" s="151">
        <f t="shared" si="9"/>
        <v>8505591.3449999988</v>
      </c>
      <c r="AE46" s="443">
        <f t="shared" si="9"/>
        <v>278271.09999999998</v>
      </c>
      <c r="AF46" s="151">
        <f t="shared" si="9"/>
        <v>249567.03</v>
      </c>
      <c r="AG46" s="443">
        <f t="shared" si="9"/>
        <v>1150391.5629999998</v>
      </c>
      <c r="AH46" s="151">
        <f t="shared" si="9"/>
        <v>511649.72100000002</v>
      </c>
      <c r="AI46" s="443">
        <f t="shared" si="9"/>
        <v>512526.09100000001</v>
      </c>
      <c r="AJ46" s="151">
        <f t="shared" si="9"/>
        <v>2264878.8200000003</v>
      </c>
      <c r="AK46" s="443">
        <f t="shared" si="9"/>
        <v>543683.85099999991</v>
      </c>
      <c r="AL46" s="151">
        <f t="shared" si="9"/>
        <v>1202677.5419999999</v>
      </c>
      <c r="AM46" s="443">
        <f t="shared" si="9"/>
        <v>4802986.0549999997</v>
      </c>
      <c r="AN46" s="151">
        <f t="shared" si="9"/>
        <v>480242.01400000002</v>
      </c>
      <c r="AO46" s="443">
        <f t="shared" si="9"/>
        <v>357370.85100000002</v>
      </c>
      <c r="AP46" s="151">
        <f t="shared" si="9"/>
        <v>214604.59</v>
      </c>
      <c r="AQ46" s="443">
        <f t="shared" si="9"/>
        <v>284989.37599999999</v>
      </c>
      <c r="AR46" s="151">
        <f t="shared" si="9"/>
        <v>435792.46299999993</v>
      </c>
      <c r="AS46" s="443">
        <f t="shared" si="9"/>
        <v>3281879.068</v>
      </c>
      <c r="AT46" s="151">
        <f t="shared" si="9"/>
        <v>401879.75</v>
      </c>
      <c r="AU46" s="443">
        <f t="shared" si="9"/>
        <v>15833516.221678801</v>
      </c>
      <c r="AV46" s="151">
        <f t="shared" si="9"/>
        <v>155994.981</v>
      </c>
      <c r="AW46" s="443">
        <f t="shared" si="9"/>
        <v>1425903.3459999999</v>
      </c>
      <c r="AX46" s="151">
        <f t="shared" si="9"/>
        <v>291282.61</v>
      </c>
      <c r="AY46" s="443">
        <f t="shared" si="9"/>
        <v>483213.61300000001</v>
      </c>
      <c r="AZ46" s="151">
        <f t="shared" si="9"/>
        <v>4209149.0219999999</v>
      </c>
      <c r="BA46" s="443">
        <f t="shared" si="9"/>
        <v>1107628</v>
      </c>
      <c r="BB46" s="151">
        <f t="shared" si="9"/>
        <v>6428089.6289999997</v>
      </c>
      <c r="BC46" s="443">
        <f t="shared" si="9"/>
        <v>639856.14199999999</v>
      </c>
      <c r="BD46" s="151">
        <f t="shared" si="9"/>
        <v>254892</v>
      </c>
      <c r="BE46" s="443">
        <f t="shared" si="9"/>
        <v>3473365.4419999998</v>
      </c>
      <c r="BF46" s="151">
        <f t="shared" si="9"/>
        <v>449161.86199999996</v>
      </c>
      <c r="BG46" s="443">
        <f t="shared" si="9"/>
        <v>361725.76899999997</v>
      </c>
      <c r="BH46" s="151">
        <f t="shared" si="9"/>
        <v>2134201.2220000001</v>
      </c>
      <c r="BI46" s="443">
        <f t="shared" si="9"/>
        <v>507375.48600000003</v>
      </c>
      <c r="BJ46" s="151">
        <f t="shared" si="9"/>
        <v>572648.51899999997</v>
      </c>
      <c r="BK46" s="443">
        <f t="shared" si="9"/>
        <v>2748875.9720000001</v>
      </c>
    </row>
  </sheetData>
  <phoneticPr fontId="5" type="noConversion"/>
  <pageMargins left="0.75" right="0.75" top="1" bottom="1" header="0.5" footer="0.5"/>
  <headerFooter alignWithMargins="0"/>
  <drawing r:id="rId1"/>
</worksheet>
</file>

<file path=xl/worksheets/sheet7.xml><?xml version="1.0" encoding="utf-8"?>
<worksheet xmlns="http://schemas.openxmlformats.org/spreadsheetml/2006/main" xmlns:r="http://schemas.openxmlformats.org/officeDocument/2006/relationships">
  <dimension ref="A1:BK46"/>
  <sheetViews>
    <sheetView workbookViewId="0">
      <pane xSplit="1" ySplit="4" topLeftCell="B5" activePane="bottomRight" state="frozen"/>
      <selection pane="topRight" activeCell="B1" sqref="B1"/>
      <selection pane="bottomLeft" activeCell="A5" sqref="A5"/>
      <selection pane="bottomRight"/>
    </sheetView>
  </sheetViews>
  <sheetFormatPr defaultRowHeight="12.75"/>
  <cols>
    <col min="1" max="1" width="48.28515625" style="11" customWidth="1"/>
    <col min="2" max="2" width="12.5703125" style="39" bestFit="1" customWidth="1"/>
    <col min="3" max="3" width="11.5703125" style="39" bestFit="1" customWidth="1"/>
    <col min="4" max="7" width="10.140625" style="39" bestFit="1" customWidth="1"/>
    <col min="8" max="8" width="9" style="34" bestFit="1" customWidth="1"/>
    <col min="9" max="9" width="13.5703125" style="34" bestFit="1" customWidth="1"/>
    <col min="10" max="10" width="9.140625" style="34" bestFit="1"/>
    <col min="11" max="63" width="9.140625" style="34"/>
    <col min="64" max="16384" width="9.140625" style="2"/>
  </cols>
  <sheetData>
    <row r="1" spans="1:63" ht="46.5" customHeight="1" thickBot="1">
      <c r="A1" s="65" t="s">
        <v>308</v>
      </c>
      <c r="B1" s="34"/>
      <c r="C1" s="34"/>
      <c r="D1" s="34"/>
      <c r="E1" s="34"/>
      <c r="F1" s="34"/>
      <c r="G1" s="34"/>
    </row>
    <row r="2" spans="1:63" ht="26.25" customHeight="1" thickBot="1">
      <c r="A2" s="65" t="s">
        <v>118</v>
      </c>
      <c r="B2" s="135"/>
      <c r="C2" s="135"/>
      <c r="D2" s="135"/>
      <c r="E2" s="136"/>
      <c r="F2" s="135"/>
      <c r="G2" s="135"/>
    </row>
    <row r="3" spans="1:63" ht="34.5" customHeight="1">
      <c r="A3" s="44"/>
      <c r="B3" s="119" t="s">
        <v>44</v>
      </c>
      <c r="C3" s="120" t="s">
        <v>50</v>
      </c>
      <c r="D3" s="120" t="s">
        <v>51</v>
      </c>
      <c r="E3" s="120" t="s">
        <v>52</v>
      </c>
      <c r="F3" s="120" t="s">
        <v>53</v>
      </c>
      <c r="G3" s="120" t="s">
        <v>54</v>
      </c>
      <c r="H3" s="120" t="s">
        <v>55</v>
      </c>
      <c r="I3" s="120" t="s">
        <v>56</v>
      </c>
      <c r="J3" s="120" t="s">
        <v>57</v>
      </c>
      <c r="K3" s="120" t="s">
        <v>58</v>
      </c>
      <c r="L3" s="120" t="s">
        <v>59</v>
      </c>
      <c r="M3" s="120" t="s">
        <v>60</v>
      </c>
      <c r="N3" s="120" t="s">
        <v>61</v>
      </c>
      <c r="O3" s="120" t="s">
        <v>62</v>
      </c>
      <c r="P3" s="120" t="s">
        <v>63</v>
      </c>
      <c r="Q3" s="120" t="s">
        <v>64</v>
      </c>
      <c r="R3" s="120" t="s">
        <v>65</v>
      </c>
      <c r="S3" s="120" t="s">
        <v>66</v>
      </c>
      <c r="T3" s="120" t="s">
        <v>67</v>
      </c>
      <c r="U3" s="120" t="s">
        <v>68</v>
      </c>
      <c r="V3" s="120" t="s">
        <v>69</v>
      </c>
      <c r="W3" s="120" t="s">
        <v>70</v>
      </c>
      <c r="X3" s="120" t="s">
        <v>71</v>
      </c>
      <c r="Y3" s="120" t="s">
        <v>72</v>
      </c>
      <c r="Z3" s="120" t="s">
        <v>73</v>
      </c>
      <c r="AA3" s="120" t="s">
        <v>74</v>
      </c>
      <c r="AB3" s="120" t="s">
        <v>75</v>
      </c>
      <c r="AC3" s="120" t="s">
        <v>76</v>
      </c>
      <c r="AD3" s="120" t="s">
        <v>77</v>
      </c>
      <c r="AE3" s="120" t="s">
        <v>78</v>
      </c>
      <c r="AF3" s="120" t="s">
        <v>79</v>
      </c>
      <c r="AG3" s="120" t="s">
        <v>80</v>
      </c>
      <c r="AH3" s="120" t="s">
        <v>81</v>
      </c>
      <c r="AI3" s="120" t="s">
        <v>82</v>
      </c>
      <c r="AJ3" s="120" t="s">
        <v>83</v>
      </c>
      <c r="AK3" s="120" t="s">
        <v>84</v>
      </c>
      <c r="AL3" s="120" t="s">
        <v>85</v>
      </c>
      <c r="AM3" s="120" t="s">
        <v>86</v>
      </c>
      <c r="AN3" s="120" t="s">
        <v>87</v>
      </c>
      <c r="AO3" s="120" t="s">
        <v>88</v>
      </c>
      <c r="AP3" s="120" t="s">
        <v>89</v>
      </c>
      <c r="AQ3" s="120" t="s">
        <v>90</v>
      </c>
      <c r="AR3" s="120" t="s">
        <v>91</v>
      </c>
      <c r="AS3" s="120" t="s">
        <v>92</v>
      </c>
      <c r="AT3" s="120" t="s">
        <v>93</v>
      </c>
      <c r="AU3" s="120" t="s">
        <v>94</v>
      </c>
      <c r="AV3" s="120" t="s">
        <v>95</v>
      </c>
      <c r="AW3" s="120" t="s">
        <v>96</v>
      </c>
      <c r="AX3" s="120" t="s">
        <v>97</v>
      </c>
      <c r="AY3" s="120" t="s">
        <v>98</v>
      </c>
      <c r="AZ3" s="120" t="s">
        <v>99</v>
      </c>
      <c r="BA3" s="120" t="s">
        <v>100</v>
      </c>
      <c r="BB3" s="120" t="s">
        <v>101</v>
      </c>
      <c r="BC3" s="120" t="s">
        <v>102</v>
      </c>
      <c r="BD3" s="120" t="s">
        <v>103</v>
      </c>
      <c r="BE3" s="120" t="s">
        <v>104</v>
      </c>
      <c r="BF3" s="120" t="s">
        <v>105</v>
      </c>
      <c r="BG3" s="120" t="s">
        <v>106</v>
      </c>
      <c r="BH3" s="120" t="s">
        <v>107</v>
      </c>
      <c r="BI3" s="120" t="s">
        <v>108</v>
      </c>
      <c r="BJ3" s="120" t="s">
        <v>109</v>
      </c>
      <c r="BK3" s="121" t="s">
        <v>110</v>
      </c>
    </row>
    <row r="4" spans="1:63" ht="15.75" customHeight="1" thickBot="1">
      <c r="A4" s="45" t="s">
        <v>0</v>
      </c>
      <c r="B4" s="122" t="s">
        <v>1</v>
      </c>
      <c r="C4" s="123" t="s">
        <v>1</v>
      </c>
      <c r="D4" s="123" t="s">
        <v>1</v>
      </c>
      <c r="E4" s="123" t="s">
        <v>1</v>
      </c>
      <c r="F4" s="123" t="s">
        <v>1</v>
      </c>
      <c r="G4" s="123" t="s">
        <v>1</v>
      </c>
      <c r="H4" s="123" t="s">
        <v>1</v>
      </c>
      <c r="I4" s="123" t="s">
        <v>1</v>
      </c>
      <c r="J4" s="123" t="s">
        <v>1</v>
      </c>
      <c r="K4" s="123" t="s">
        <v>1</v>
      </c>
      <c r="L4" s="123" t="s">
        <v>1</v>
      </c>
      <c r="M4" s="123" t="s">
        <v>1</v>
      </c>
      <c r="N4" s="123" t="s">
        <v>1</v>
      </c>
      <c r="O4" s="123" t="s">
        <v>1</v>
      </c>
      <c r="P4" s="123" t="s">
        <v>1</v>
      </c>
      <c r="Q4" s="123" t="s">
        <v>1</v>
      </c>
      <c r="R4" s="123" t="s">
        <v>1</v>
      </c>
      <c r="S4" s="123" t="s">
        <v>1</v>
      </c>
      <c r="T4" s="123" t="s">
        <v>1</v>
      </c>
      <c r="U4" s="123" t="s">
        <v>1</v>
      </c>
      <c r="V4" s="123" t="s">
        <v>1</v>
      </c>
      <c r="W4" s="123" t="s">
        <v>1</v>
      </c>
      <c r="X4" s="123" t="s">
        <v>1</v>
      </c>
      <c r="Y4" s="123" t="s">
        <v>1</v>
      </c>
      <c r="Z4" s="123" t="s">
        <v>1</v>
      </c>
      <c r="AA4" s="123" t="s">
        <v>1</v>
      </c>
      <c r="AB4" s="123" t="s">
        <v>1</v>
      </c>
      <c r="AC4" s="123" t="s">
        <v>1</v>
      </c>
      <c r="AD4" s="123" t="s">
        <v>1</v>
      </c>
      <c r="AE4" s="123" t="s">
        <v>1</v>
      </c>
      <c r="AF4" s="123" t="s">
        <v>1</v>
      </c>
      <c r="AG4" s="123" t="s">
        <v>1</v>
      </c>
      <c r="AH4" s="123" t="s">
        <v>1</v>
      </c>
      <c r="AI4" s="123" t="s">
        <v>1</v>
      </c>
      <c r="AJ4" s="123" t="s">
        <v>1</v>
      </c>
      <c r="AK4" s="123" t="s">
        <v>1</v>
      </c>
      <c r="AL4" s="123" t="s">
        <v>1</v>
      </c>
      <c r="AM4" s="123" t="s">
        <v>1</v>
      </c>
      <c r="AN4" s="123" t="s">
        <v>1</v>
      </c>
      <c r="AO4" s="123" t="s">
        <v>1</v>
      </c>
      <c r="AP4" s="123" t="s">
        <v>1</v>
      </c>
      <c r="AQ4" s="123" t="s">
        <v>1</v>
      </c>
      <c r="AR4" s="123" t="s">
        <v>1</v>
      </c>
      <c r="AS4" s="123" t="s">
        <v>1</v>
      </c>
      <c r="AT4" s="123" t="s">
        <v>1</v>
      </c>
      <c r="AU4" s="123" t="s">
        <v>1</v>
      </c>
      <c r="AV4" s="123" t="s">
        <v>1</v>
      </c>
      <c r="AW4" s="123" t="s">
        <v>1</v>
      </c>
      <c r="AX4" s="123" t="s">
        <v>1</v>
      </c>
      <c r="AY4" s="123" t="s">
        <v>1</v>
      </c>
      <c r="AZ4" s="123" t="s">
        <v>1</v>
      </c>
      <c r="BA4" s="123" t="s">
        <v>1</v>
      </c>
      <c r="BB4" s="123" t="s">
        <v>1</v>
      </c>
      <c r="BC4" s="123" t="s">
        <v>1</v>
      </c>
      <c r="BD4" s="123" t="s">
        <v>1</v>
      </c>
      <c r="BE4" s="123" t="s">
        <v>1</v>
      </c>
      <c r="BF4" s="123" t="s">
        <v>1</v>
      </c>
      <c r="BG4" s="123" t="s">
        <v>1</v>
      </c>
      <c r="BH4" s="123" t="s">
        <v>1</v>
      </c>
      <c r="BI4" s="123" t="s">
        <v>1</v>
      </c>
      <c r="BJ4" s="123" t="s">
        <v>1</v>
      </c>
      <c r="BK4" s="124" t="s">
        <v>1</v>
      </c>
    </row>
    <row r="5" spans="1:63" ht="13.35" customHeight="1">
      <c r="A5" s="47"/>
      <c r="B5" s="166"/>
      <c r="C5" s="139"/>
      <c r="D5" s="139"/>
      <c r="E5" s="139"/>
      <c r="F5" s="139"/>
      <c r="G5" s="139"/>
      <c r="H5" s="140"/>
      <c r="I5" s="140"/>
      <c r="J5" s="140"/>
      <c r="K5" s="140"/>
      <c r="L5" s="140"/>
      <c r="M5" s="140"/>
      <c r="N5" s="140"/>
      <c r="O5" s="140"/>
      <c r="P5" s="140"/>
      <c r="Q5" s="140"/>
      <c r="R5" s="140"/>
      <c r="S5" s="140"/>
      <c r="T5" s="140"/>
      <c r="U5" s="140"/>
      <c r="V5" s="140"/>
      <c r="W5" s="140"/>
      <c r="X5" s="140"/>
      <c r="Y5" s="140"/>
      <c r="Z5" s="140"/>
      <c r="AA5" s="140"/>
      <c r="AB5" s="140"/>
      <c r="AC5" s="140"/>
      <c r="AD5" s="140"/>
      <c r="AE5" s="140"/>
      <c r="AF5" s="140"/>
      <c r="AG5" s="140"/>
      <c r="AH5" s="140"/>
      <c r="AI5" s="140"/>
      <c r="AJ5" s="140"/>
      <c r="AK5" s="140"/>
      <c r="AL5" s="140"/>
      <c r="AM5" s="140"/>
      <c r="AN5" s="140"/>
      <c r="AO5" s="140"/>
      <c r="AP5" s="140"/>
      <c r="AQ5" s="140"/>
      <c r="AR5" s="140"/>
      <c r="AS5" s="140"/>
      <c r="AT5" s="140"/>
      <c r="AU5" s="140"/>
      <c r="AV5" s="140"/>
      <c r="AW5" s="140"/>
      <c r="AX5" s="140"/>
      <c r="AY5" s="140"/>
      <c r="AZ5" s="140"/>
      <c r="BA5" s="140"/>
      <c r="BB5" s="140"/>
      <c r="BC5" s="140"/>
      <c r="BD5" s="140"/>
      <c r="BE5" s="140"/>
      <c r="BF5" s="140"/>
      <c r="BG5" s="140"/>
      <c r="BH5" s="140"/>
      <c r="BI5" s="140"/>
      <c r="BJ5" s="140"/>
      <c r="BK5" s="140"/>
    </row>
    <row r="6" spans="1:63" ht="13.35" customHeight="1">
      <c r="A6" s="49" t="s">
        <v>3</v>
      </c>
      <c r="B6" s="164"/>
      <c r="C6" s="143"/>
      <c r="D6" s="143"/>
      <c r="E6" s="143"/>
      <c r="F6" s="143"/>
      <c r="G6" s="143"/>
    </row>
    <row r="7" spans="1:63" ht="13.35" customHeight="1">
      <c r="A7" s="50" t="s">
        <v>4</v>
      </c>
      <c r="B7" s="144">
        <f>SUM(C7:BK7)</f>
        <v>100.00000000000001</v>
      </c>
      <c r="C7" s="154">
        <f>'KZN Totals'!C7/'KZN Totals'!$B7*100</f>
        <v>61.044712276211285</v>
      </c>
      <c r="D7" s="154">
        <f>'KZN Totals'!D7/'KZN Totals'!$B7*100</f>
        <v>0.1038363641061946</v>
      </c>
      <c r="E7" s="154">
        <f>'KZN Totals'!E7/'KZN Totals'!$B7*100</f>
        <v>0.51756264117056838</v>
      </c>
      <c r="F7" s="154">
        <f>'KZN Totals'!F7/'KZN Totals'!$B7*100</f>
        <v>0.17631802677010777</v>
      </c>
      <c r="G7" s="154">
        <f>'KZN Totals'!G7/'KZN Totals'!$B7*100</f>
        <v>0.20172604233814131</v>
      </c>
      <c r="H7" s="154">
        <f>'KZN Totals'!H7/'KZN Totals'!$B7*100</f>
        <v>6.3928525788443477E-2</v>
      </c>
      <c r="I7" s="154">
        <f>'KZN Totals'!I7/'KZN Totals'!$B7*100</f>
        <v>1.3556461780123747</v>
      </c>
      <c r="J7" s="154">
        <f>'KZN Totals'!J7/'KZN Totals'!$B7*100</f>
        <v>2.041806088264368</v>
      </c>
      <c r="K7" s="154">
        <f>'KZN Totals'!K7/'KZN Totals'!$B7*100</f>
        <v>0.19100311579115015</v>
      </c>
      <c r="L7" s="154">
        <f>'KZN Totals'!L7/'KZN Totals'!$B7*100</f>
        <v>0.62391076030685833</v>
      </c>
      <c r="M7" s="154">
        <f>'KZN Totals'!M7/'KZN Totals'!$B7*100</f>
        <v>0.2021841652682301</v>
      </c>
      <c r="N7" s="154">
        <f>'KZN Totals'!N7/'KZN Totals'!$B7*100</f>
        <v>6.8205318742633622E-2</v>
      </c>
      <c r="O7" s="154">
        <f>'KZN Totals'!O7/'KZN Totals'!$B7*100</f>
        <v>7.1271840397648889</v>
      </c>
      <c r="P7" s="154">
        <f>'KZN Totals'!P7/'KZN Totals'!$B7*100</f>
        <v>9.3745951473220138E-2</v>
      </c>
      <c r="Q7" s="154">
        <f>'KZN Totals'!Q7/'KZN Totals'!$B7*100</f>
        <v>0.12643363209723016</v>
      </c>
      <c r="R7" s="154">
        <f>'KZN Totals'!R7/'KZN Totals'!$B7*100</f>
        <v>1.1547618275863132</v>
      </c>
      <c r="S7" s="154">
        <f>'KZN Totals'!S7/'KZN Totals'!$B7*100</f>
        <v>1.2309432349943159</v>
      </c>
      <c r="T7" s="154">
        <f>'KZN Totals'!T7/'KZN Totals'!$B7*100</f>
        <v>8.2342169360272569E-2</v>
      </c>
      <c r="U7" s="154">
        <f>'KZN Totals'!U7/'KZN Totals'!$B7*100</f>
        <v>0.60908236279451011</v>
      </c>
      <c r="V7" s="154">
        <f>'KZN Totals'!V7/'KZN Totals'!$B7*100</f>
        <v>0.13477085367036087</v>
      </c>
      <c r="W7" s="154">
        <f>'KZN Totals'!W7/'KZN Totals'!$B7*100</f>
        <v>0.17512205078852375</v>
      </c>
      <c r="X7" s="154">
        <f>'KZN Totals'!X7/'KZN Totals'!$B7*100</f>
        <v>1.2336081116954309</v>
      </c>
      <c r="Y7" s="154">
        <f>'KZN Totals'!Y7/'KZN Totals'!$B7*100</f>
        <v>0.44815946919908561</v>
      </c>
      <c r="Z7" s="154">
        <f>'KZN Totals'!Z7/'KZN Totals'!$B7*100</f>
        <v>0.21258417704000443</v>
      </c>
      <c r="AA7" s="154">
        <f>'KZN Totals'!AA7/'KZN Totals'!$B7*100</f>
        <v>0.11635782570816734</v>
      </c>
      <c r="AB7" s="154">
        <f>'KZN Totals'!AB7/'KZN Totals'!$B7*100</f>
        <v>0.30795147771653286</v>
      </c>
      <c r="AC7" s="154">
        <f>'KZN Totals'!AC7/'KZN Totals'!$B7*100</f>
        <v>0.53434699091568083</v>
      </c>
      <c r="AD7" s="154">
        <f>'KZN Totals'!AD7/'KZN Totals'!$B7*100</f>
        <v>2.7674429274711487</v>
      </c>
      <c r="AE7" s="154">
        <f>'KZN Totals'!AE7/'KZN Totals'!$B7*100</f>
        <v>8.0019063195387818E-2</v>
      </c>
      <c r="AF7" s="154">
        <f>'KZN Totals'!AF7/'KZN Totals'!$B7*100</f>
        <v>8.5298508978201001E-2</v>
      </c>
      <c r="AG7" s="154">
        <f>'KZN Totals'!AG7/'KZN Totals'!$B7*100</f>
        <v>0.33644133977375723</v>
      </c>
      <c r="AH7" s="154">
        <f>'KZN Totals'!AH7/'KZN Totals'!$B7*100</f>
        <v>0.1488876241880582</v>
      </c>
      <c r="AI7" s="154">
        <f>'KZN Totals'!AI7/'KZN Totals'!$B7*100</f>
        <v>0.16524268615841095</v>
      </c>
      <c r="AJ7" s="154">
        <f>'KZN Totals'!AJ7/'KZN Totals'!$B7*100</f>
        <v>0.70436648736680973</v>
      </c>
      <c r="AK7" s="154">
        <f>'KZN Totals'!AK7/'KZN Totals'!$B7*100</f>
        <v>0.16417201353478628</v>
      </c>
      <c r="AL7" s="154">
        <f>'KZN Totals'!AL7/'KZN Totals'!$B7*100</f>
        <v>0.36362457689775085</v>
      </c>
      <c r="AM7" s="154">
        <f>'KZN Totals'!AM7/'KZN Totals'!$B7*100</f>
        <v>1.3813375554365412</v>
      </c>
      <c r="AN7" s="154">
        <f>'KZN Totals'!AN7/'KZN Totals'!$B7*100</f>
        <v>0.17502704628833285</v>
      </c>
      <c r="AO7" s="154">
        <f>'KZN Totals'!AO7/'KZN Totals'!$B7*100</f>
        <v>9.8215915126455597E-2</v>
      </c>
      <c r="AP7" s="154">
        <f>'KZN Totals'!AP7/'KZN Totals'!$B7*100</f>
        <v>5.5275751407090429E-2</v>
      </c>
      <c r="AQ7" s="154">
        <f>'KZN Totals'!AQ7/'KZN Totals'!$B7*100</f>
        <v>8.5046487808613902E-2</v>
      </c>
      <c r="AR7" s="154">
        <f>'KZN Totals'!AR7/'KZN Totals'!$B7*100</f>
        <v>0.15707323740350271</v>
      </c>
      <c r="AS7" s="154">
        <f>'KZN Totals'!AS7/'KZN Totals'!$B7*100</f>
        <v>0.83263130210861092</v>
      </c>
      <c r="AT7" s="154">
        <f>'KZN Totals'!AT7/'KZN Totals'!$B7*100</f>
        <v>0.13464437630861426</v>
      </c>
      <c r="AU7" s="154">
        <f>'KZN Totals'!AU7/'KZN Totals'!$B7*100</f>
        <v>4.5050479702498469</v>
      </c>
      <c r="AV7" s="154">
        <f>'KZN Totals'!AV7/'KZN Totals'!$B7*100</f>
        <v>6.4835288363247062E-2</v>
      </c>
      <c r="AW7" s="154">
        <f>'KZN Totals'!AW7/'KZN Totals'!$B7*100</f>
        <v>0.40865982207600737</v>
      </c>
      <c r="AX7" s="154">
        <f>'KZN Totals'!AX7/'KZN Totals'!$B7*100</f>
        <v>9.4083946511767991E-2</v>
      </c>
      <c r="AY7" s="154">
        <f>'KZN Totals'!AY7/'KZN Totals'!$B7*100</f>
        <v>0.14204217178392589</v>
      </c>
      <c r="AZ7" s="154">
        <f>'KZN Totals'!AZ7/'KZN Totals'!$B7*100</f>
        <v>1.4336725229569469</v>
      </c>
      <c r="BA7" s="154">
        <f>'KZN Totals'!BA7/'KZN Totals'!$B7*100</f>
        <v>0.29750277158470995</v>
      </c>
      <c r="BB7" s="154">
        <f>'KZN Totals'!BB7/'KZN Totals'!$B7*100</f>
        <v>1.8719889271291412</v>
      </c>
      <c r="BC7" s="154">
        <f>'KZN Totals'!BC7/'KZN Totals'!$B7*100</f>
        <v>0.21353900243179519</v>
      </c>
      <c r="BD7" s="154">
        <f>'KZN Totals'!BD7/'KZN Totals'!$B7*100</f>
        <v>7.0740789590753458E-2</v>
      </c>
      <c r="BE7" s="154">
        <f>'KZN Totals'!BE7/'KZN Totals'!$B7*100</f>
        <v>0.90616667988555266</v>
      </c>
      <c r="BF7" s="154">
        <f>'KZN Totals'!BF7/'KZN Totals'!$B7*100</f>
        <v>0.15748389067459437</v>
      </c>
      <c r="BG7" s="154">
        <f>'KZN Totals'!BG7/'KZN Totals'!$B7*100</f>
        <v>9.2225509742261083E-2</v>
      </c>
      <c r="BH7" s="154">
        <f>'KZN Totals'!BH7/'KZN Totals'!$B7*100</f>
        <v>0.5954451985346888</v>
      </c>
      <c r="BI7" s="154">
        <f>'KZN Totals'!BI7/'KZN Totals'!$B7*100</f>
        <v>0.16143449453455322</v>
      </c>
      <c r="BJ7" s="154">
        <f>'KZN Totals'!BJ7/'KZN Totals'!$B7*100</f>
        <v>0.19961323385660942</v>
      </c>
      <c r="BK7" s="154">
        <f>'KZN Totals'!BK7/'KZN Totals'!$B7*100</f>
        <v>0.87253720306662697</v>
      </c>
    </row>
    <row r="8" spans="1:63" ht="13.35" customHeight="1">
      <c r="A8" s="51" t="s">
        <v>5</v>
      </c>
      <c r="B8" s="155">
        <f t="shared" ref="B8:B13" si="0">SUM(C8:BK8)</f>
        <v>99.999999999999943</v>
      </c>
      <c r="C8" s="156">
        <f>'KZN Totals'!C8/'KZN Totals'!$B8*100</f>
        <v>70.493301269715261</v>
      </c>
      <c r="D8" s="156">
        <f>'KZN Totals'!D8/'KZN Totals'!$B8*100</f>
        <v>5.9774440800036523E-3</v>
      </c>
      <c r="E8" s="156">
        <f>'KZN Totals'!E8/'KZN Totals'!$B8*100</f>
        <v>0.7505071949072194</v>
      </c>
      <c r="F8" s="156">
        <f>'KZN Totals'!F8/'KZN Totals'!$B8*100</f>
        <v>1.0600132198431183E-2</v>
      </c>
      <c r="G8" s="156">
        <f>'KZN Totals'!G8/'KZN Totals'!$B8*100</f>
        <v>0.10447099140565388</v>
      </c>
      <c r="H8" s="156">
        <f>'KZN Totals'!H8/'KZN Totals'!$B8*100</f>
        <v>6.704132370744533E-3</v>
      </c>
      <c r="I8" s="156">
        <f>'KZN Totals'!I8/'KZN Totals'!$B8*100</f>
        <v>3.7371263109943107</v>
      </c>
      <c r="J8" s="156">
        <f>'KZN Totals'!J8/'KZN Totals'!$B8*100</f>
        <v>0</v>
      </c>
      <c r="K8" s="156">
        <f>'KZN Totals'!K8/'KZN Totals'!$B8*100</f>
        <v>0.25589312557925453</v>
      </c>
      <c r="L8" s="156">
        <f>'KZN Totals'!L8/'KZN Totals'!$B8*100</f>
        <v>1.6221984357385688</v>
      </c>
      <c r="M8" s="156">
        <f>'KZN Totals'!M8/'KZN Totals'!$B8*100</f>
        <v>0.13622713506183654</v>
      </c>
      <c r="N8" s="156">
        <f>'KZN Totals'!N8/'KZN Totals'!$B8*100</f>
        <v>1.3065876203119178E-2</v>
      </c>
      <c r="O8" s="156">
        <f>'KZN Totals'!O8/'KZN Totals'!$B8*100</f>
        <v>7.7174177671901951</v>
      </c>
      <c r="P8" s="156">
        <f>'KZN Totals'!P8/'KZN Totals'!$B8*100</f>
        <v>4.0497673185324407E-2</v>
      </c>
      <c r="Q8" s="156">
        <f>'KZN Totals'!Q8/'KZN Totals'!$B8*100</f>
        <v>7.1938154185196543E-2</v>
      </c>
      <c r="R8" s="156">
        <f>'KZN Totals'!R8/'KZN Totals'!$B8*100</f>
        <v>0</v>
      </c>
      <c r="S8" s="156">
        <f>'KZN Totals'!S8/'KZN Totals'!$B8*100</f>
        <v>1.7815428865699017</v>
      </c>
      <c r="T8" s="156">
        <f>'KZN Totals'!T8/'KZN Totals'!$B8*100</f>
        <v>0</v>
      </c>
      <c r="U8" s="156">
        <f>'KZN Totals'!U8/'KZN Totals'!$B8*100</f>
        <v>0.51718698688710141</v>
      </c>
      <c r="V8" s="156">
        <f>'KZN Totals'!V8/'KZN Totals'!$B8*100</f>
        <v>9.9984272534145005E-2</v>
      </c>
      <c r="W8" s="156">
        <f>'KZN Totals'!W8/'KZN Totals'!$B8*100</f>
        <v>1.5434140234648557E-2</v>
      </c>
      <c r="X8" s="156">
        <f>'KZN Totals'!X8/'KZN Totals'!$B8*100</f>
        <v>3.6579294774935415E-3</v>
      </c>
      <c r="Y8" s="156">
        <f>'KZN Totals'!Y8/'KZN Totals'!$B8*100</f>
        <v>0.69407599161119382</v>
      </c>
      <c r="Z8" s="156">
        <f>'KZN Totals'!Z8/'KZN Totals'!$B8*100</f>
        <v>3.2273357081901648E-2</v>
      </c>
      <c r="AA8" s="156">
        <f>'KZN Totals'!AA8/'KZN Totals'!$B8*100</f>
        <v>7.1120457769644815E-3</v>
      </c>
      <c r="AB8" s="156">
        <f>'KZN Totals'!AB8/'KZN Totals'!$B8*100</f>
        <v>0.25344641942201146</v>
      </c>
      <c r="AC8" s="156">
        <f>'KZN Totals'!AC8/'KZN Totals'!$B8*100</f>
        <v>0</v>
      </c>
      <c r="AD8" s="156">
        <f>'KZN Totals'!AD8/'KZN Totals'!$B8*100</f>
        <v>2.570840752255183</v>
      </c>
      <c r="AE8" s="156">
        <f>'KZN Totals'!AE8/'KZN Totals'!$B8*100</f>
        <v>7.924695963753442E-2</v>
      </c>
      <c r="AF8" s="156">
        <f>'KZN Totals'!AF8/'KZN Totals'!$B8*100</f>
        <v>7.4247793883997756E-2</v>
      </c>
      <c r="AG8" s="156">
        <f>'KZN Totals'!AG8/'KZN Totals'!$B8*100</f>
        <v>0</v>
      </c>
      <c r="AH8" s="156">
        <f>'KZN Totals'!AH8/'KZN Totals'!$B8*100</f>
        <v>0.13715079076162989</v>
      </c>
      <c r="AI8" s="156">
        <f>'KZN Totals'!AI8/'KZN Totals'!$B8*100</f>
        <v>9.1284986592890915E-2</v>
      </c>
      <c r="AJ8" s="156">
        <f>'KZN Totals'!AJ8/'KZN Totals'!$B8*100</f>
        <v>0.37314641783118507</v>
      </c>
      <c r="AK8" s="156">
        <f>'KZN Totals'!AK8/'KZN Totals'!$B8*100</f>
        <v>4.4090219431567268E-2</v>
      </c>
      <c r="AL8" s="156">
        <f>'KZN Totals'!AL8/'KZN Totals'!$B8*100</f>
        <v>0.35875724598794445</v>
      </c>
      <c r="AM8" s="156">
        <f>'KZN Totals'!AM8/'KZN Totals'!$B8*100</f>
        <v>2.6053580334307484E-2</v>
      </c>
      <c r="AN8" s="156">
        <f>'KZN Totals'!AN8/'KZN Totals'!$B8*100</f>
        <v>0</v>
      </c>
      <c r="AO8" s="156">
        <f>'KZN Totals'!AO8/'KZN Totals'!$B8*100</f>
        <v>3.5881271843421443E-2</v>
      </c>
      <c r="AP8" s="156">
        <f>'KZN Totals'!AP8/'KZN Totals'!$B8*100</f>
        <v>5.477639303139098E-2</v>
      </c>
      <c r="AQ8" s="156">
        <f>'KZN Totals'!AQ8/'KZN Totals'!$B8*100</f>
        <v>2.1570045453552715E-3</v>
      </c>
      <c r="AR8" s="156">
        <f>'KZN Totals'!AR8/'KZN Totals'!$B8*100</f>
        <v>0.20721434489575885</v>
      </c>
      <c r="AS8" s="156">
        <f>'KZN Totals'!AS8/'KZN Totals'!$B8*100</f>
        <v>5.1933740816331748E-3</v>
      </c>
      <c r="AT8" s="156">
        <f>'KZN Totals'!AT8/'KZN Totals'!$B8*100</f>
        <v>4.5085448826248292E-2</v>
      </c>
      <c r="AU8" s="156">
        <f>'KZN Totals'!AU8/'KZN Totals'!$B8*100</f>
        <v>2.6498817817196558</v>
      </c>
      <c r="AV8" s="156">
        <f>'KZN Totals'!AV8/'KZN Totals'!$B8*100</f>
        <v>4.5074318078024856E-3</v>
      </c>
      <c r="AW8" s="156">
        <f>'KZN Totals'!AW8/'KZN Totals'!$B8*100</f>
        <v>0.50037064340640458</v>
      </c>
      <c r="AX8" s="156">
        <f>'KZN Totals'!AX8/'KZN Totals'!$B8*100</f>
        <v>6.347963535498781E-2</v>
      </c>
      <c r="AY8" s="156">
        <f>'KZN Totals'!AY8/'KZN Totals'!$B8*100</f>
        <v>1.653349708021919E-2</v>
      </c>
      <c r="AZ8" s="156">
        <f>'KZN Totals'!AZ8/'KZN Totals'!$B8*100</f>
        <v>0</v>
      </c>
      <c r="BA8" s="156">
        <f>'KZN Totals'!BA8/'KZN Totals'!$B8*100</f>
        <v>0.30346113539575748</v>
      </c>
      <c r="BB8" s="156">
        <f>'KZN Totals'!BB8/'KZN Totals'!$B8*100</f>
        <v>2.7483552884107376</v>
      </c>
      <c r="BC8" s="156">
        <f>'KZN Totals'!BC8/'KZN Totals'!$B8*100</f>
        <v>7.2084105979639643E-2</v>
      </c>
      <c r="BD8" s="156">
        <f>'KZN Totals'!BD8/'KZN Totals'!$B8*100</f>
        <v>5.848647310477695E-3</v>
      </c>
      <c r="BE8" s="156">
        <f>'KZN Totals'!BE8/'KZN Totals'!$B8*100</f>
        <v>0</v>
      </c>
      <c r="BF8" s="156">
        <f>'KZN Totals'!BF8/'KZN Totals'!$B8*100</f>
        <v>2.6435432606241163E-2</v>
      </c>
      <c r="BG8" s="156">
        <f>'KZN Totals'!BG8/'KZN Totals'!$B8*100</f>
        <v>0.1223639392285967</v>
      </c>
      <c r="BH8" s="156">
        <f>'KZN Totals'!BH8/'KZN Totals'!$B8*100</f>
        <v>0.86618085004751522</v>
      </c>
      <c r="BI8" s="156">
        <f>'KZN Totals'!BI8/'KZN Totals'!$B8*100</f>
        <v>0.10084281127949453</v>
      </c>
      <c r="BJ8" s="156">
        <f>'KZN Totals'!BJ8/'KZN Totals'!$B8*100</f>
        <v>4.2470206446668678E-2</v>
      </c>
      <c r="BK8" s="156">
        <f>'KZN Totals'!BK8/'KZN Totals'!$B8*100</f>
        <v>1.4183375752826637E-3</v>
      </c>
    </row>
    <row r="9" spans="1:63" ht="13.35" customHeight="1">
      <c r="A9" s="51" t="s">
        <v>6</v>
      </c>
      <c r="B9" s="155">
        <f t="shared" si="0"/>
        <v>100</v>
      </c>
      <c r="C9" s="156">
        <f>'KZN Totals'!C9/'KZN Totals'!$B9*100</f>
        <v>66.877354347407632</v>
      </c>
      <c r="D9" s="156">
        <f>'KZN Totals'!D9/'KZN Totals'!$B9*100</f>
        <v>0</v>
      </c>
      <c r="E9" s="156">
        <f>'KZN Totals'!E9/'KZN Totals'!$B9*100</f>
        <v>0.10896610400435562</v>
      </c>
      <c r="F9" s="156">
        <f>'KZN Totals'!F9/'KZN Totals'!$B9*100</f>
        <v>9.9486268042623364E-5</v>
      </c>
      <c r="G9" s="156">
        <f>'KZN Totals'!G9/'KZN Totals'!$B9*100</f>
        <v>0.12709071839505884</v>
      </c>
      <c r="H9" s="156">
        <f>'KZN Totals'!H9/'KZN Totals'!$B9*100</f>
        <v>0</v>
      </c>
      <c r="I9" s="156">
        <f>'KZN Totals'!I9/'KZN Totals'!$B9*100</f>
        <v>0.57370142257196388</v>
      </c>
      <c r="J9" s="156">
        <f>'KZN Totals'!J9/'KZN Totals'!$B9*100</f>
        <v>2.1025922192756954</v>
      </c>
      <c r="K9" s="156">
        <f>'KZN Totals'!K9/'KZN Totals'!$B9*100</f>
        <v>1.4669783185035045E-2</v>
      </c>
      <c r="L9" s="156">
        <f>'KZN Totals'!L9/'KZN Totals'!$B9*100</f>
        <v>0.44836530617902226</v>
      </c>
      <c r="M9" s="156">
        <f>'KZN Totals'!M9/'KZN Totals'!$B9*100</f>
        <v>0.16952740856689166</v>
      </c>
      <c r="N9" s="156">
        <f>'KZN Totals'!N9/'KZN Totals'!$B9*100</f>
        <v>3.2100559023922992E-3</v>
      </c>
      <c r="O9" s="156">
        <f>'KZN Totals'!O9/'KZN Totals'!$B9*100</f>
        <v>9.1525141331230344</v>
      </c>
      <c r="P9" s="156">
        <f>'KZN Totals'!P9/'KZN Totals'!$B9*100</f>
        <v>4.3045576333442222E-3</v>
      </c>
      <c r="Q9" s="156">
        <f>'KZN Totals'!Q9/'KZN Totals'!$B9*100</f>
        <v>1.0964622322215374E-2</v>
      </c>
      <c r="R9" s="156">
        <f>'KZN Totals'!R9/'KZN Totals'!$B9*100</f>
        <v>0.40733970969116051</v>
      </c>
      <c r="S9" s="156">
        <f>'KZN Totals'!S9/'KZN Totals'!$B9*100</f>
        <v>1.1464308039027742</v>
      </c>
      <c r="T9" s="156">
        <f>'KZN Totals'!T9/'KZN Totals'!$B9*100</f>
        <v>4.8321901620702781E-4</v>
      </c>
      <c r="U9" s="156">
        <f>'KZN Totals'!U9/'KZN Totals'!$B9*100</f>
        <v>0.40340615766983318</v>
      </c>
      <c r="V9" s="156">
        <f>'KZN Totals'!V9/'KZN Totals'!$B9*100</f>
        <v>4.0682777467429916E-3</v>
      </c>
      <c r="W9" s="156">
        <f>'KZN Totals'!W9/'KZN Totals'!$B9*100</f>
        <v>0</v>
      </c>
      <c r="X9" s="156">
        <f>'KZN Totals'!X9/'KZN Totals'!$B9*100</f>
        <v>0.55656433286114848</v>
      </c>
      <c r="Y9" s="156">
        <f>'KZN Totals'!Y9/'KZN Totals'!$B9*100</f>
        <v>0.30378309600865128</v>
      </c>
      <c r="Z9" s="156">
        <f>'KZN Totals'!Z9/'KZN Totals'!$B9*100</f>
        <v>6.5953142289696606E-2</v>
      </c>
      <c r="AA9" s="156">
        <f>'KZN Totals'!AA9/'KZN Totals'!$B9*100</f>
        <v>2.9934707437825068E-4</v>
      </c>
      <c r="AB9" s="156">
        <f>'KZN Totals'!AB9/'KZN Totals'!$B9*100</f>
        <v>0.11740001418204823</v>
      </c>
      <c r="AC9" s="156">
        <f>'KZN Totals'!AC9/'KZN Totals'!$B9*100</f>
        <v>5.0961840804833826E-2</v>
      </c>
      <c r="AD9" s="156">
        <f>'KZN Totals'!AD9/'KZN Totals'!$B9*100</f>
        <v>3.7586449594362428</v>
      </c>
      <c r="AE9" s="156">
        <f>'KZN Totals'!AE9/'KZN Totals'!$B9*100</f>
        <v>3.5974056870162537E-2</v>
      </c>
      <c r="AF9" s="156">
        <f>'KZN Totals'!AF9/'KZN Totals'!$B9*100</f>
        <v>1.853820012544241E-3</v>
      </c>
      <c r="AG9" s="156">
        <f>'KZN Totals'!AG9/'KZN Totals'!$B9*100</f>
        <v>3.8763225456357513E-2</v>
      </c>
      <c r="AH9" s="156">
        <f>'KZN Totals'!AH9/'KZN Totals'!$B9*100</f>
        <v>8.1177990453600232E-2</v>
      </c>
      <c r="AI9" s="156">
        <f>'KZN Totals'!AI9/'KZN Totals'!$B9*100</f>
        <v>9.3477640325165562E-2</v>
      </c>
      <c r="AJ9" s="156">
        <f>'KZN Totals'!AJ9/'KZN Totals'!$B9*100</f>
        <v>1.0295175227340436</v>
      </c>
      <c r="AK9" s="156">
        <f>'KZN Totals'!AK9/'KZN Totals'!$B9*100</f>
        <v>7.1183632832037547E-3</v>
      </c>
      <c r="AL9" s="156">
        <f>'KZN Totals'!AL9/'KZN Totals'!$B9*100</f>
        <v>0.12275361898109191</v>
      </c>
      <c r="AM9" s="156">
        <f>'KZN Totals'!AM9/'KZN Totals'!$B9*100</f>
        <v>0.14877276986459217</v>
      </c>
      <c r="AN9" s="156">
        <f>'KZN Totals'!AN9/'KZN Totals'!$B9*100</f>
        <v>0</v>
      </c>
      <c r="AO9" s="156">
        <f>'KZN Totals'!AO9/'KZN Totals'!$B9*100</f>
        <v>2.9250739345032029E-3</v>
      </c>
      <c r="AP9" s="156">
        <f>'KZN Totals'!AP9/'KZN Totals'!$B9*100</f>
        <v>3.9599087761965626E-3</v>
      </c>
      <c r="AQ9" s="156">
        <f>'KZN Totals'!AQ9/'KZN Totals'!$B9*100</f>
        <v>1.0312817606918368E-3</v>
      </c>
      <c r="AR9" s="156">
        <f>'KZN Totals'!AR9/'KZN Totals'!$B9*100</f>
        <v>2.0823417467786473E-2</v>
      </c>
      <c r="AS9" s="156">
        <f>'KZN Totals'!AS9/'KZN Totals'!$B9*100</f>
        <v>0.25740397910741958</v>
      </c>
      <c r="AT9" s="156">
        <f>'KZN Totals'!AT9/'KZN Totals'!$B9*100</f>
        <v>8.083259278463149E-4</v>
      </c>
      <c r="AU9" s="156">
        <f>'KZN Totals'!AU9/'KZN Totals'!$B9*100</f>
        <v>7.256652753305354</v>
      </c>
      <c r="AV9" s="156">
        <f>'KZN Totals'!AV9/'KZN Totals'!$B9*100</f>
        <v>0</v>
      </c>
      <c r="AW9" s="156">
        <f>'KZN Totals'!AW9/'KZN Totals'!$B9*100</f>
        <v>0.29761737236779212</v>
      </c>
      <c r="AX9" s="156">
        <f>'KZN Totals'!AX9/'KZN Totals'!$B9*100</f>
        <v>4.8494226049276612E-2</v>
      </c>
      <c r="AY9" s="156">
        <f>'KZN Totals'!AY9/'KZN Totals'!$B9*100</f>
        <v>1.8458255802908158E-3</v>
      </c>
      <c r="AZ9" s="156">
        <f>'KZN Totals'!AZ9/'KZN Totals'!$B9*100</f>
        <v>0.23461669293749896</v>
      </c>
      <c r="BA9" s="156">
        <f>'KZN Totals'!BA9/'KZN Totals'!$B9*100</f>
        <v>5.7913443784312124E-2</v>
      </c>
      <c r="BB9" s="156">
        <f>'KZN Totals'!BB9/'KZN Totals'!$B9*100</f>
        <v>2.3188347560610514</v>
      </c>
      <c r="BC9" s="156">
        <f>'KZN Totals'!BC9/'KZN Totals'!$B9*100</f>
        <v>0</v>
      </c>
      <c r="BD9" s="156">
        <f>'KZN Totals'!BD9/'KZN Totals'!$B9*100</f>
        <v>0</v>
      </c>
      <c r="BE9" s="156">
        <f>'KZN Totals'!BE9/'KZN Totals'!$B9*100</f>
        <v>0.69063490122964766</v>
      </c>
      <c r="BF9" s="156">
        <f>'KZN Totals'!BF9/'KZN Totals'!$B9*100</f>
        <v>1.2648968365419257E-3</v>
      </c>
      <c r="BG9" s="156">
        <f>'KZN Totals'!BG9/'KZN Totals'!$B9*100</f>
        <v>1.1999412750396217E-2</v>
      </c>
      <c r="BH9" s="156">
        <f>'KZN Totals'!BH9/'KZN Totals'!$B9*100</f>
        <v>0.55236233579918337</v>
      </c>
      <c r="BI9" s="156">
        <f>'KZN Totals'!BI9/'KZN Totals'!$B9*100</f>
        <v>9.4954064509511632E-3</v>
      </c>
      <c r="BJ9" s="156">
        <f>'KZN Totals'!BJ9/'KZN Totals'!$B9*100</f>
        <v>1.0792483542123874E-2</v>
      </c>
      <c r="BK9" s="156">
        <f>'KZN Totals'!BK9/'KZN Totals'!$B9*100</f>
        <v>0.25241943283200402</v>
      </c>
    </row>
    <row r="10" spans="1:63" ht="13.35" customHeight="1">
      <c r="A10" s="51" t="s">
        <v>7</v>
      </c>
      <c r="B10" s="155">
        <f t="shared" si="0"/>
        <v>99.999999999999986</v>
      </c>
      <c r="C10" s="156">
        <f>'KZN Totals'!C10/'KZN Totals'!$B10*100</f>
        <v>55.014552105042505</v>
      </c>
      <c r="D10" s="156">
        <f>'KZN Totals'!D10/'KZN Totals'!$B10*100</f>
        <v>0</v>
      </c>
      <c r="E10" s="156">
        <f>'KZN Totals'!E10/'KZN Totals'!$B10*100</f>
        <v>0</v>
      </c>
      <c r="F10" s="156">
        <f>'KZN Totals'!F10/'KZN Totals'!$B10*100</f>
        <v>0</v>
      </c>
      <c r="G10" s="156">
        <f>'KZN Totals'!G10/'KZN Totals'!$B10*100</f>
        <v>0</v>
      </c>
      <c r="H10" s="156">
        <f>'KZN Totals'!H10/'KZN Totals'!$B10*100</f>
        <v>0</v>
      </c>
      <c r="I10" s="156">
        <f>'KZN Totals'!I10/'KZN Totals'!$B10*100</f>
        <v>0</v>
      </c>
      <c r="J10" s="156">
        <f>'KZN Totals'!J10/'KZN Totals'!$B10*100</f>
        <v>4.0574246115894299</v>
      </c>
      <c r="K10" s="156">
        <f>'KZN Totals'!K10/'KZN Totals'!$B10*100</f>
        <v>0</v>
      </c>
      <c r="L10" s="156">
        <f>'KZN Totals'!L10/'KZN Totals'!$B10*100</f>
        <v>0</v>
      </c>
      <c r="M10" s="156">
        <f>'KZN Totals'!M10/'KZN Totals'!$B10*100</f>
        <v>0</v>
      </c>
      <c r="N10" s="156">
        <f>'KZN Totals'!N10/'KZN Totals'!$B10*100</f>
        <v>0</v>
      </c>
      <c r="O10" s="156">
        <f>'KZN Totals'!O10/'KZN Totals'!$B10*100</f>
        <v>0</v>
      </c>
      <c r="P10" s="156">
        <f>'KZN Totals'!P10/'KZN Totals'!$B10*100</f>
        <v>0</v>
      </c>
      <c r="Q10" s="156">
        <f>'KZN Totals'!Q10/'KZN Totals'!$B10*100</f>
        <v>0</v>
      </c>
      <c r="R10" s="156">
        <f>'KZN Totals'!R10/'KZN Totals'!$B10*100</f>
        <v>11.793382387193338</v>
      </c>
      <c r="S10" s="156">
        <f>'KZN Totals'!S10/'KZN Totals'!$B10*100</f>
        <v>0</v>
      </c>
      <c r="T10" s="156">
        <f>'KZN Totals'!T10/'KZN Totals'!$B10*100</f>
        <v>0</v>
      </c>
      <c r="U10" s="156">
        <f>'KZN Totals'!U10/'KZN Totals'!$B10*100</f>
        <v>0</v>
      </c>
      <c r="V10" s="156">
        <f>'KZN Totals'!V10/'KZN Totals'!$B10*100</f>
        <v>0</v>
      </c>
      <c r="W10" s="156">
        <f>'KZN Totals'!W10/'KZN Totals'!$B10*100</f>
        <v>0</v>
      </c>
      <c r="X10" s="156">
        <f>'KZN Totals'!X10/'KZN Totals'!$B10*100</f>
        <v>2.7156840704577077</v>
      </c>
      <c r="Y10" s="156">
        <f>'KZN Totals'!Y10/'KZN Totals'!$B10*100</f>
        <v>0</v>
      </c>
      <c r="Z10" s="156">
        <f>'KZN Totals'!Z10/'KZN Totals'!$B10*100</f>
        <v>0</v>
      </c>
      <c r="AA10" s="156">
        <f>'KZN Totals'!AA10/'KZN Totals'!$B10*100</f>
        <v>0</v>
      </c>
      <c r="AB10" s="156">
        <f>'KZN Totals'!AB10/'KZN Totals'!$B10*100</f>
        <v>0</v>
      </c>
      <c r="AC10" s="156">
        <f>'KZN Totals'!AC10/'KZN Totals'!$B10*100</f>
        <v>1.6537449644855724</v>
      </c>
      <c r="AD10" s="156">
        <f>'KZN Totals'!AD10/'KZN Totals'!$B10*100</f>
        <v>0</v>
      </c>
      <c r="AE10" s="156">
        <f>'KZN Totals'!AE10/'KZN Totals'!$B10*100</f>
        <v>0</v>
      </c>
      <c r="AF10" s="156">
        <f>'KZN Totals'!AF10/'KZN Totals'!$B10*100</f>
        <v>0</v>
      </c>
      <c r="AG10" s="156">
        <f>'KZN Totals'!AG10/'KZN Totals'!$B10*100</f>
        <v>3.5383286446592659</v>
      </c>
      <c r="AH10" s="156">
        <f>'KZN Totals'!AH10/'KZN Totals'!$B10*100</f>
        <v>0</v>
      </c>
      <c r="AI10" s="156">
        <f>'KZN Totals'!AI10/'KZN Totals'!$B10*100</f>
        <v>0</v>
      </c>
      <c r="AJ10" s="156">
        <f>'KZN Totals'!AJ10/'KZN Totals'!$B10*100</f>
        <v>0</v>
      </c>
      <c r="AK10" s="156">
        <f>'KZN Totals'!AK10/'KZN Totals'!$B10*100</f>
        <v>0</v>
      </c>
      <c r="AL10" s="156">
        <f>'KZN Totals'!AL10/'KZN Totals'!$B10*100</f>
        <v>0</v>
      </c>
      <c r="AM10" s="156">
        <f>'KZN Totals'!AM10/'KZN Totals'!$B10*100</f>
        <v>1.8133421638382723</v>
      </c>
      <c r="AN10" s="156">
        <f>'KZN Totals'!AN10/'KZN Totals'!$B10*100</f>
        <v>0</v>
      </c>
      <c r="AO10" s="156">
        <f>'KZN Totals'!AO10/'KZN Totals'!$B10*100</f>
        <v>0</v>
      </c>
      <c r="AP10" s="156">
        <f>'KZN Totals'!AP10/'KZN Totals'!$B10*100</f>
        <v>0</v>
      </c>
      <c r="AQ10" s="156">
        <f>'KZN Totals'!AQ10/'KZN Totals'!$B10*100</f>
        <v>0</v>
      </c>
      <c r="AR10" s="156">
        <f>'KZN Totals'!AR10/'KZN Totals'!$B10*100</f>
        <v>0</v>
      </c>
      <c r="AS10" s="156">
        <f>'KZN Totals'!AS10/'KZN Totals'!$B10*100</f>
        <v>1.0048243721936312</v>
      </c>
      <c r="AT10" s="156">
        <f>'KZN Totals'!AT10/'KZN Totals'!$B10*100</f>
        <v>0</v>
      </c>
      <c r="AU10" s="156">
        <f>'KZN Totals'!AU10/'KZN Totals'!$B10*100</f>
        <v>0</v>
      </c>
      <c r="AV10" s="156">
        <f>'KZN Totals'!AV10/'KZN Totals'!$B10*100</f>
        <v>0</v>
      </c>
      <c r="AW10" s="156">
        <f>'KZN Totals'!AW10/'KZN Totals'!$B10*100</f>
        <v>0</v>
      </c>
      <c r="AX10" s="156">
        <f>'KZN Totals'!AX10/'KZN Totals'!$B10*100</f>
        <v>0</v>
      </c>
      <c r="AY10" s="156">
        <f>'KZN Totals'!AY10/'KZN Totals'!$B10*100</f>
        <v>0</v>
      </c>
      <c r="AZ10" s="156">
        <f>'KZN Totals'!AZ10/'KZN Totals'!$B10*100</f>
        <v>12.781447028109765</v>
      </c>
      <c r="BA10" s="156">
        <f>'KZN Totals'!BA10/'KZN Totals'!$B10*100</f>
        <v>0</v>
      </c>
      <c r="BB10" s="156">
        <f>'KZN Totals'!BB10/'KZN Totals'!$B10*100</f>
        <v>0</v>
      </c>
      <c r="BC10" s="156">
        <f>'KZN Totals'!BC10/'KZN Totals'!$B10*100</f>
        <v>0</v>
      </c>
      <c r="BD10" s="156">
        <f>'KZN Totals'!BD10/'KZN Totals'!$B10*100</f>
        <v>0</v>
      </c>
      <c r="BE10" s="156">
        <f>'KZN Totals'!BE10/'KZN Totals'!$B10*100</f>
        <v>4.0442598679880017</v>
      </c>
      <c r="BF10" s="156">
        <f>'KZN Totals'!BF10/'KZN Totals'!$B10*100</f>
        <v>0</v>
      </c>
      <c r="BG10" s="156">
        <f>'KZN Totals'!BG10/'KZN Totals'!$B10*100</f>
        <v>0</v>
      </c>
      <c r="BH10" s="156">
        <f>'KZN Totals'!BH10/'KZN Totals'!$B10*100</f>
        <v>0</v>
      </c>
      <c r="BI10" s="156">
        <f>'KZN Totals'!BI10/'KZN Totals'!$B10*100</f>
        <v>0</v>
      </c>
      <c r="BJ10" s="156">
        <f>'KZN Totals'!BJ10/'KZN Totals'!$B10*100</f>
        <v>0.19316729553634179</v>
      </c>
      <c r="BK10" s="156">
        <f>'KZN Totals'!BK10/'KZN Totals'!$B10*100</f>
        <v>1.3898424889061718</v>
      </c>
    </row>
    <row r="11" spans="1:63" ht="13.35" customHeight="1">
      <c r="A11" s="51" t="s">
        <v>8</v>
      </c>
      <c r="B11" s="155">
        <f t="shared" si="0"/>
        <v>100.00000000000001</v>
      </c>
      <c r="C11" s="156">
        <f>'KZN Totals'!C11/'KZN Totals'!$B11*100</f>
        <v>61.54065092964067</v>
      </c>
      <c r="D11" s="156">
        <f>'KZN Totals'!D11/'KZN Totals'!$B11*100</f>
        <v>0.14148580081787887</v>
      </c>
      <c r="E11" s="156">
        <f>'KZN Totals'!E11/'KZN Totals'!$B11*100</f>
        <v>0.92722926971886499</v>
      </c>
      <c r="F11" s="156">
        <f>'KZN Totals'!F11/'KZN Totals'!$B11*100</f>
        <v>0.1848661169994115</v>
      </c>
      <c r="G11" s="156">
        <f>'KZN Totals'!G11/'KZN Totals'!$B11*100</f>
        <v>0.18624049337613058</v>
      </c>
      <c r="H11" s="156">
        <f>'KZN Totals'!H11/'KZN Totals'!$B11*100</f>
        <v>1.2019546130943085E-2</v>
      </c>
      <c r="I11" s="156">
        <f>'KZN Totals'!I11/'KZN Totals'!$B11*100</f>
        <v>1.3451146542256451</v>
      </c>
      <c r="J11" s="156">
        <f>'KZN Totals'!J11/'KZN Totals'!$B11*100</f>
        <v>2.10909299905168</v>
      </c>
      <c r="K11" s="156">
        <f>'KZN Totals'!K11/'KZN Totals'!$B11*100</f>
        <v>0.14908235388192609</v>
      </c>
      <c r="L11" s="156">
        <f>'KZN Totals'!L11/'KZN Totals'!$B11*100</f>
        <v>0.15492970064833084</v>
      </c>
      <c r="M11" s="156">
        <f>'KZN Totals'!M11/'KZN Totals'!$B11*100</f>
        <v>0</v>
      </c>
      <c r="N11" s="156">
        <f>'KZN Totals'!N11/'KZN Totals'!$B11*100</f>
        <v>3.3010021702652423E-2</v>
      </c>
      <c r="O11" s="156">
        <f>'KZN Totals'!O11/'KZN Totals'!$B11*100</f>
        <v>5.4243387063120112</v>
      </c>
      <c r="P11" s="156">
        <f>'KZN Totals'!P11/'KZN Totals'!$B11*100</f>
        <v>6.324630199047182E-2</v>
      </c>
      <c r="Q11" s="156">
        <f>'KZN Totals'!Q11/'KZN Totals'!$B11*100</f>
        <v>0.10755119864361547</v>
      </c>
      <c r="R11" s="156">
        <f>'KZN Totals'!R11/'KZN Totals'!$B11*100</f>
        <v>0.76742678009853027</v>
      </c>
      <c r="S11" s="156">
        <f>'KZN Totals'!S11/'KZN Totals'!$B11*100</f>
        <v>0.61339667126041553</v>
      </c>
      <c r="T11" s="156">
        <f>'KZN Totals'!T11/'KZN Totals'!$B11*100</f>
        <v>1.0095419203536396E-2</v>
      </c>
      <c r="U11" s="156">
        <f>'KZN Totals'!U11/'KZN Totals'!$B11*100</f>
        <v>0.40379177948006095</v>
      </c>
      <c r="V11" s="156">
        <f>'KZN Totals'!V11/'KZN Totals'!$B11*100</f>
        <v>0.23901654624214264</v>
      </c>
      <c r="W11" s="156">
        <f>'KZN Totals'!W11/'KZN Totals'!$B11*100</f>
        <v>9.3307661648526982E-2</v>
      </c>
      <c r="X11" s="156">
        <f>'KZN Totals'!X11/'KZN Totals'!$B11*100</f>
        <v>0.90881262627082959</v>
      </c>
      <c r="Y11" s="156">
        <f>'KZN Totals'!Y11/'KZN Totals'!$B11*100</f>
        <v>0.38777404752593514</v>
      </c>
      <c r="Z11" s="156">
        <f>'KZN Totals'!Z11/'KZN Totals'!$B11*100</f>
        <v>4.6728796808448167E-3</v>
      </c>
      <c r="AA11" s="156">
        <f>'KZN Totals'!AA11/'KZN Totals'!$B11*100</f>
        <v>0.5841349487669969</v>
      </c>
      <c r="AB11" s="156">
        <f>'KZN Totals'!AB11/'KZN Totals'!$B11*100</f>
        <v>1.044601012290673</v>
      </c>
      <c r="AC11" s="156">
        <f>'KZN Totals'!AC11/'KZN Totals'!$B11*100</f>
        <v>0.72294696281562243</v>
      </c>
      <c r="AD11" s="156">
        <f>'KZN Totals'!AD11/'KZN Totals'!$B11*100</f>
        <v>2.4171532167279097</v>
      </c>
      <c r="AE11" s="156">
        <f>'KZN Totals'!AE11/'KZN Totals'!$B11*100</f>
        <v>1.1269886289096323E-2</v>
      </c>
      <c r="AF11" s="156">
        <f>'KZN Totals'!AF11/'KZN Totals'!$B11*100</f>
        <v>0.12214457689823242</v>
      </c>
      <c r="AG11" s="156">
        <f>'KZN Totals'!AG11/'KZN Totals'!$B11*100</f>
        <v>0.69828315401886398</v>
      </c>
      <c r="AH11" s="156">
        <f>'KZN Totals'!AH11/'KZN Totals'!$B11*100</f>
        <v>5.1276733182318526E-2</v>
      </c>
      <c r="AI11" s="156">
        <f>'KZN Totals'!AI11/'KZN Totals'!$B11*100</f>
        <v>0.17656988141630736</v>
      </c>
      <c r="AJ11" s="156">
        <f>'KZN Totals'!AJ11/'KZN Totals'!$B11*100</f>
        <v>9.9204985737721504E-2</v>
      </c>
      <c r="AK11" s="156">
        <f>'KZN Totals'!AK11/'KZN Totals'!$B11*100</f>
        <v>3.1160860759430409E-2</v>
      </c>
      <c r="AL11" s="156">
        <f>'KZN Totals'!AL11/'KZN Totals'!$B11*100</f>
        <v>0.15095650348654299</v>
      </c>
      <c r="AM11" s="156">
        <f>'KZN Totals'!AM11/'KZN Totals'!$B11*100</f>
        <v>7.3394947042779339</v>
      </c>
      <c r="AN11" s="156">
        <f>'KZN Totals'!AN11/'KZN Totals'!$B11*100</f>
        <v>1.0595192431434237E-2</v>
      </c>
      <c r="AO11" s="156">
        <f>'KZN Totals'!AO11/'KZN Totals'!$B11*100</f>
        <v>0.10635174289666063</v>
      </c>
      <c r="AP11" s="156">
        <f>'KZN Totals'!AP11/'KZN Totals'!$B11*100</f>
        <v>9.4956913300589859E-3</v>
      </c>
      <c r="AQ11" s="156">
        <f>'KZN Totals'!AQ11/'KZN Totals'!$B11*100</f>
        <v>0.19176298754440174</v>
      </c>
      <c r="AR11" s="156">
        <f>'KZN Totals'!AR11/'KZN Totals'!$B11*100</f>
        <v>3.9332153035560112E-2</v>
      </c>
      <c r="AS11" s="156">
        <f>'KZN Totals'!AS11/'KZN Totals'!$B11*100</f>
        <v>0.31263314271149467</v>
      </c>
      <c r="AT11" s="156">
        <f>'KZN Totals'!AT11/'KZN Totals'!$B11*100</f>
        <v>1.7991836204322289E-2</v>
      </c>
      <c r="AU11" s="156">
        <f>'KZN Totals'!AU11/'KZN Totals'!$B11*100</f>
        <v>1.4562892087715198</v>
      </c>
      <c r="AV11" s="156">
        <f>'KZN Totals'!AV11/'KZN Totals'!$B11*100</f>
        <v>6.2271744196071024E-2</v>
      </c>
      <c r="AW11" s="156">
        <f>'KZN Totals'!AW11/'KZN Totals'!$B11*100</f>
        <v>0.10525224179528539</v>
      </c>
      <c r="AX11" s="156">
        <f>'KZN Totals'!AX11/'KZN Totals'!$B11*100</f>
        <v>0.2869198101361507</v>
      </c>
      <c r="AY11" s="156">
        <f>'KZN Totals'!AY11/'KZN Totals'!$B11*100</f>
        <v>3.5259001228192706E-2</v>
      </c>
      <c r="AZ11" s="156">
        <f>'KZN Totals'!AZ11/'KZN Totals'!$B11*100</f>
        <v>3.7893805685670126</v>
      </c>
      <c r="BA11" s="156">
        <f>'KZN Totals'!BA11/'KZN Totals'!$B11*100</f>
        <v>0.24054085458723104</v>
      </c>
      <c r="BB11" s="156">
        <f>'KZN Totals'!BB11/'KZN Totals'!$B11*100</f>
        <v>1.7006033512293799</v>
      </c>
      <c r="BC11" s="156">
        <f>'KZN Totals'!BC11/'KZN Totals'!$B11*100</f>
        <v>0.3000888346912588</v>
      </c>
      <c r="BD11" s="156">
        <f>'KZN Totals'!BD11/'KZN Totals'!$B11*100</f>
        <v>0.13633813657053112</v>
      </c>
      <c r="BE11" s="156">
        <f>'KZN Totals'!BE11/'KZN Totals'!$B11*100</f>
        <v>0.56219490406228179</v>
      </c>
      <c r="BF11" s="156">
        <f>'KZN Totals'!BF11/'KZN Totals'!$B11*100</f>
        <v>0.14813278474892019</v>
      </c>
      <c r="BG11" s="156">
        <f>'KZN Totals'!BG11/'KZN Totals'!$B11*100</f>
        <v>7.903913599204361E-2</v>
      </c>
      <c r="BH11" s="156">
        <f>'KZN Totals'!BH11/'KZN Totals'!$B11*100</f>
        <v>2.6462992417190696E-2</v>
      </c>
      <c r="BI11" s="156">
        <f>'KZN Totals'!BI11/'KZN Totals'!$B11*100</f>
        <v>0.17132226252338001</v>
      </c>
      <c r="BJ11" s="156">
        <f>'KZN Totals'!BJ11/'KZN Totals'!$B11*100</f>
        <v>6.2746528762573986E-2</v>
      </c>
      <c r="BK11" s="156">
        <f>'KZN Totals'!BK11/'KZN Totals'!$B11*100</f>
        <v>0.89264496234833446</v>
      </c>
    </row>
    <row r="12" spans="1:63" ht="13.35" customHeight="1">
      <c r="A12" s="51" t="s">
        <v>9</v>
      </c>
      <c r="B12" s="155">
        <f t="shared" si="0"/>
        <v>99.999999999999986</v>
      </c>
      <c r="C12" s="156">
        <f>'KZN Totals'!C12/'KZN Totals'!$B12*100</f>
        <v>39.280208838061988</v>
      </c>
      <c r="D12" s="156">
        <f>'KZN Totals'!D12/'KZN Totals'!$B12*100</f>
        <v>0.40323962014297027</v>
      </c>
      <c r="E12" s="156">
        <f>'KZN Totals'!E12/'KZN Totals'!$B12*100</f>
        <v>1.1285500226478939</v>
      </c>
      <c r="F12" s="156">
        <f>'KZN Totals'!F12/'KZN Totals'!$B12*100</f>
        <v>0.67733987353339176</v>
      </c>
      <c r="G12" s="156">
        <f>'KZN Totals'!G12/'KZN Totals'!$B12*100</f>
        <v>0.35355182294255738</v>
      </c>
      <c r="H12" s="156">
        <f>'KZN Totals'!H12/'KZN Totals'!$B12*100</f>
        <v>0.24900271257721363</v>
      </c>
      <c r="I12" s="156">
        <f>'KZN Totals'!I12/'KZN Totals'!$B12*100</f>
        <v>0.99367410378866095</v>
      </c>
      <c r="J12" s="156">
        <f>'KZN Totals'!J12/'KZN Totals'!$B12*100</f>
        <v>3.838521183615625</v>
      </c>
      <c r="K12" s="156">
        <f>'KZN Totals'!K12/'KZN Totals'!$B12*100</f>
        <v>0.43682999924245808</v>
      </c>
      <c r="L12" s="156">
        <f>'KZN Totals'!L12/'KZN Totals'!$B12*100</f>
        <v>0.49434316835662562</v>
      </c>
      <c r="M12" s="156">
        <f>'KZN Totals'!M12/'KZN Totals'!$B12*100</f>
        <v>0.23247680907697998</v>
      </c>
      <c r="N12" s="156">
        <f>'KZN Totals'!N12/'KZN Totals'!$B12*100</f>
        <v>0.24704794287436577</v>
      </c>
      <c r="O12" s="156">
        <f>'KZN Totals'!O12/'KZN Totals'!$B12*100</f>
        <v>4.33610719912725</v>
      </c>
      <c r="P12" s="156">
        <f>'KZN Totals'!P12/'KZN Totals'!$B12*100</f>
        <v>0.30869677118508076</v>
      </c>
      <c r="Q12" s="156">
        <f>'KZN Totals'!Q12/'KZN Totals'!$B12*100</f>
        <v>0.37183504426802255</v>
      </c>
      <c r="R12" s="156">
        <f>'KZN Totals'!R12/'KZN Totals'!$B12*100</f>
        <v>2.7655685055815176</v>
      </c>
      <c r="S12" s="156">
        <f>'KZN Totals'!S12/'KZN Totals'!$B12*100</f>
        <v>1.3112457752606577</v>
      </c>
      <c r="T12" s="156">
        <f>'KZN Totals'!T12/'KZN Totals'!$B12*100</f>
        <v>0.33171718172973297</v>
      </c>
      <c r="U12" s="156">
        <f>'KZN Totals'!U12/'KZN Totals'!$B12*100</f>
        <v>0.49208742815645123</v>
      </c>
      <c r="V12" s="156">
        <f>'KZN Totals'!V12/'KZN Totals'!$B12*100</f>
        <v>0.43858484974116346</v>
      </c>
      <c r="W12" s="156">
        <f>'KZN Totals'!W12/'KZN Totals'!$B12*100</f>
        <v>0.6946415576956505</v>
      </c>
      <c r="X12" s="156">
        <f>'KZN Totals'!X12/'KZN Totals'!$B12*100</f>
        <v>3.7585602433940997</v>
      </c>
      <c r="Y12" s="156">
        <f>'KZN Totals'!Y12/'KZN Totals'!$B12*100</f>
        <v>0.27669176519804684</v>
      </c>
      <c r="Z12" s="156">
        <f>'KZN Totals'!Z12/'KZN Totals'!$B12*100</f>
        <v>0.72640424262782899</v>
      </c>
      <c r="AA12" s="156">
        <f>'KZN Totals'!AA12/'KZN Totals'!$B12*100</f>
        <v>0.42518267876190874</v>
      </c>
      <c r="AB12" s="156">
        <f>'KZN Totals'!AB12/'KZN Totals'!$B12*100</f>
        <v>0.52945599253382247</v>
      </c>
      <c r="AC12" s="156">
        <f>'KZN Totals'!AC12/'KZN Totals'!$B12*100</f>
        <v>1.8483712901539593</v>
      </c>
      <c r="AD12" s="156">
        <f>'KZN Totals'!AD12/'KZN Totals'!$B12*100</f>
        <v>2.3850653606494534</v>
      </c>
      <c r="AE12" s="156">
        <f>'KZN Totals'!AE12/'KZN Totals'!$B12*100</f>
        <v>9.4885095989833176E-2</v>
      </c>
      <c r="AF12" s="156">
        <f>'KZN Totals'!AF12/'KZN Totals'!$B12*100</f>
        <v>0.25335004926082783</v>
      </c>
      <c r="AG12" s="156">
        <f>'KZN Totals'!AG12/'KZN Totals'!$B12*100</f>
        <v>0.80015055521851641</v>
      </c>
      <c r="AH12" s="156">
        <f>'KZN Totals'!AH12/'KZN Totals'!$B12*100</f>
        <v>0.28549757137556758</v>
      </c>
      <c r="AI12" s="156">
        <f>'KZN Totals'!AI12/'KZN Totals'!$B12*100</f>
        <v>0.3729730601462965</v>
      </c>
      <c r="AJ12" s="156">
        <f>'KZN Totals'!AJ12/'KZN Totals'!$B12*100</f>
        <v>0.75055225576714846</v>
      </c>
      <c r="AK12" s="156">
        <f>'KZN Totals'!AK12/'KZN Totals'!$B12*100</f>
        <v>0.60255670545200346</v>
      </c>
      <c r="AL12" s="156">
        <f>'KZN Totals'!AL12/'KZN Totals'!$B12*100</f>
        <v>0.63159229666755567</v>
      </c>
      <c r="AM12" s="156">
        <f>'KZN Totals'!AM12/'KZN Totals'!$B12*100</f>
        <v>4.595910490853429</v>
      </c>
      <c r="AN12" s="156">
        <f>'KZN Totals'!AN12/'KZN Totals'!$B12*100</f>
        <v>0.6574864775877628</v>
      </c>
      <c r="AO12" s="156">
        <f>'KZN Totals'!AO12/'KZN Totals'!$B12*100</f>
        <v>0.35535437160040018</v>
      </c>
      <c r="AP12" s="156">
        <f>'KZN Totals'!AP12/'KZN Totals'!$B12*100</f>
        <v>0.14857675291476255</v>
      </c>
      <c r="AQ12" s="156">
        <f>'KZN Totals'!AQ12/'KZN Totals'!$B12*100</f>
        <v>0.31195600342065805</v>
      </c>
      <c r="AR12" s="156">
        <f>'KZN Totals'!AR12/'KZN Totals'!$B12*100</f>
        <v>0.2645745557558582</v>
      </c>
      <c r="AS12" s="156">
        <f>'KZN Totals'!AS12/'KZN Totals'!$B12*100</f>
        <v>2.9405111232049936</v>
      </c>
      <c r="AT12" s="156">
        <f>'KZN Totals'!AT12/'KZN Totals'!$B12*100</f>
        <v>0.46720334620718418</v>
      </c>
      <c r="AU12" s="156">
        <f>'KZN Totals'!AU12/'KZN Totals'!$B12*100</f>
        <v>2.5225785003709027</v>
      </c>
      <c r="AV12" s="156">
        <f>'KZN Totals'!AV12/'KZN Totals'!$B12*100</f>
        <v>0.25701293073609022</v>
      </c>
      <c r="AW12" s="156">
        <f>'KZN Totals'!AW12/'KZN Totals'!$B12*100</f>
        <v>0.62327549338642263</v>
      </c>
      <c r="AX12" s="156">
        <f>'KZN Totals'!AX12/'KZN Totals'!$B12*100</f>
        <v>0.19935026943108891</v>
      </c>
      <c r="AY12" s="156">
        <f>'KZN Totals'!AY12/'KZN Totals'!$B12*100</f>
        <v>0.51385101156087676</v>
      </c>
      <c r="AZ12" s="156">
        <f>'KZN Totals'!AZ12/'KZN Totals'!$B12*100</f>
        <v>4.606009794830352</v>
      </c>
      <c r="BA12" s="156">
        <f>'KZN Totals'!BA12/'KZN Totals'!$B12*100</f>
        <v>0.72246040573953119</v>
      </c>
      <c r="BB12" s="156">
        <f>'KZN Totals'!BB12/'KZN Totals'!$B12*100</f>
        <v>0.79281378867912899</v>
      </c>
      <c r="BC12" s="156">
        <f>'KZN Totals'!BC12/'KZN Totals'!$B12*100</f>
        <v>0.34801110124208967</v>
      </c>
      <c r="BD12" s="156">
        <f>'KZN Totals'!BD12/'KZN Totals'!$B12*100</f>
        <v>0.26458976022592318</v>
      </c>
      <c r="BE12" s="156">
        <f>'KZN Totals'!BE12/'KZN Totals'!$B12*100</f>
        <v>1.2516320579453688</v>
      </c>
      <c r="BF12" s="156">
        <f>'KZN Totals'!BF12/'KZN Totals'!$B12*100</f>
        <v>0.27291978933368033</v>
      </c>
      <c r="BG12" s="156">
        <f>'KZN Totals'!BG12/'KZN Totals'!$B12*100</f>
        <v>0.23280618745434054</v>
      </c>
      <c r="BH12" s="156">
        <f>'KZN Totals'!BH12/'KZN Totals'!$B12*100</f>
        <v>0.63977556094420651</v>
      </c>
      <c r="BI12" s="156">
        <f>'KZN Totals'!BI12/'KZN Totals'!$B12*100</f>
        <v>0.48460581714609458</v>
      </c>
      <c r="BJ12" s="156">
        <f>'KZN Totals'!BJ12/'KZN Totals'!$B12*100</f>
        <v>0.70961117444089772</v>
      </c>
      <c r="BK12" s="156">
        <f>'KZN Totals'!BK12/'KZN Totals'!$B12*100</f>
        <v>2.6905636621848008</v>
      </c>
    </row>
    <row r="13" spans="1:63" ht="13.35" customHeight="1">
      <c r="A13" s="51" t="s">
        <v>10</v>
      </c>
      <c r="B13" s="155">
        <f t="shared" si="0"/>
        <v>100</v>
      </c>
      <c r="C13" s="156">
        <f>'KZN Totals'!C13/'KZN Totals'!$B13*100</f>
        <v>96.829046169230637</v>
      </c>
      <c r="D13" s="156">
        <f>'KZN Totals'!D13/'KZN Totals'!$B13*100</f>
        <v>0</v>
      </c>
      <c r="E13" s="156">
        <f>'KZN Totals'!E13/'KZN Totals'!$B13*100</f>
        <v>0</v>
      </c>
      <c r="F13" s="156">
        <f>'KZN Totals'!F13/'KZN Totals'!$B13*100</f>
        <v>0</v>
      </c>
      <c r="G13" s="156">
        <f>'KZN Totals'!G13/'KZN Totals'!$B13*100</f>
        <v>0</v>
      </c>
      <c r="H13" s="156">
        <f>'KZN Totals'!H13/'KZN Totals'!$B13*100</f>
        <v>0</v>
      </c>
      <c r="I13" s="156">
        <f>'KZN Totals'!I13/'KZN Totals'!$B13*100</f>
        <v>0</v>
      </c>
      <c r="J13" s="156">
        <f>'KZN Totals'!J13/'KZN Totals'!$B13*100</f>
        <v>0.38504120498924116</v>
      </c>
      <c r="K13" s="156">
        <f>'KZN Totals'!K13/'KZN Totals'!$B13*100</f>
        <v>0</v>
      </c>
      <c r="L13" s="156">
        <f>'KZN Totals'!L13/'KZN Totals'!$B13*100</f>
        <v>0</v>
      </c>
      <c r="M13" s="156">
        <f>'KZN Totals'!M13/'KZN Totals'!$B13*100</f>
        <v>0</v>
      </c>
      <c r="N13" s="156">
        <f>'KZN Totals'!N13/'KZN Totals'!$B13*100</f>
        <v>0</v>
      </c>
      <c r="O13" s="156">
        <f>'KZN Totals'!O13/'KZN Totals'!$B13*100</f>
        <v>0</v>
      </c>
      <c r="P13" s="156">
        <f>'KZN Totals'!P13/'KZN Totals'!$B13*100</f>
        <v>0</v>
      </c>
      <c r="Q13" s="156">
        <f>'KZN Totals'!Q13/'KZN Totals'!$B13*100</f>
        <v>0</v>
      </c>
      <c r="R13" s="156">
        <f>'KZN Totals'!R13/'KZN Totals'!$B13*100</f>
        <v>0</v>
      </c>
      <c r="S13" s="156">
        <f>'KZN Totals'!S13/'KZN Totals'!$B13*100</f>
        <v>1.8973044883527825E-2</v>
      </c>
      <c r="T13" s="156">
        <f>'KZN Totals'!T13/'KZN Totals'!$B13*100</f>
        <v>0</v>
      </c>
      <c r="U13" s="156">
        <f>'KZN Totals'!U13/'KZN Totals'!$B13*100</f>
        <v>5.8146802260694096E-2</v>
      </c>
      <c r="V13" s="156">
        <f>'KZN Totals'!V13/'KZN Totals'!$B13*100</f>
        <v>0</v>
      </c>
      <c r="W13" s="156">
        <f>'KZN Totals'!W13/'KZN Totals'!$B13*100</f>
        <v>0</v>
      </c>
      <c r="X13" s="156">
        <f>'KZN Totals'!X13/'KZN Totals'!$B13*100</f>
        <v>0</v>
      </c>
      <c r="Y13" s="156">
        <f>'KZN Totals'!Y13/'KZN Totals'!$B13*100</f>
        <v>0</v>
      </c>
      <c r="Z13" s="156">
        <f>'KZN Totals'!Z13/'KZN Totals'!$B13*100</f>
        <v>0</v>
      </c>
      <c r="AA13" s="156">
        <f>'KZN Totals'!AA13/'KZN Totals'!$B13*100</f>
        <v>0</v>
      </c>
      <c r="AB13" s="156">
        <f>'KZN Totals'!AB13/'KZN Totals'!$B13*100</f>
        <v>0.70077499308041891</v>
      </c>
      <c r="AC13" s="156">
        <f>'KZN Totals'!AC13/'KZN Totals'!$B13*100</f>
        <v>0</v>
      </c>
      <c r="AD13" s="156">
        <f>'KZN Totals'!AD13/'KZN Totals'!$B13*100</f>
        <v>0</v>
      </c>
      <c r="AE13" s="156">
        <f>'KZN Totals'!AE13/'KZN Totals'!$B13*100</f>
        <v>0</v>
      </c>
      <c r="AF13" s="156">
        <f>'KZN Totals'!AF13/'KZN Totals'!$B13*100</f>
        <v>0</v>
      </c>
      <c r="AG13" s="156">
        <f>'KZN Totals'!AG13/'KZN Totals'!$B13*100</f>
        <v>0</v>
      </c>
      <c r="AH13" s="156">
        <f>'KZN Totals'!AH13/'KZN Totals'!$B13*100</f>
        <v>0</v>
      </c>
      <c r="AI13" s="156">
        <f>'KZN Totals'!AI13/'KZN Totals'!$B13*100</f>
        <v>0</v>
      </c>
      <c r="AJ13" s="156">
        <f>'KZN Totals'!AJ13/'KZN Totals'!$B13*100</f>
        <v>0</v>
      </c>
      <c r="AK13" s="156">
        <f>'KZN Totals'!AK13/'KZN Totals'!$B13*100</f>
        <v>0</v>
      </c>
      <c r="AL13" s="156">
        <f>'KZN Totals'!AL13/'KZN Totals'!$B13*100</f>
        <v>0</v>
      </c>
      <c r="AM13" s="156">
        <f>'KZN Totals'!AM13/'KZN Totals'!$B13*100</f>
        <v>0.27812251676324318</v>
      </c>
      <c r="AN13" s="156">
        <f>'KZN Totals'!AN13/'KZN Totals'!$B13*100</f>
        <v>0</v>
      </c>
      <c r="AO13" s="156">
        <f>'KZN Totals'!AO13/'KZN Totals'!$B13*100</f>
        <v>0</v>
      </c>
      <c r="AP13" s="156">
        <f>'KZN Totals'!AP13/'KZN Totals'!$B13*100</f>
        <v>0</v>
      </c>
      <c r="AQ13" s="156">
        <f>'KZN Totals'!AQ13/'KZN Totals'!$B13*100</f>
        <v>0</v>
      </c>
      <c r="AR13" s="156">
        <f>'KZN Totals'!AR13/'KZN Totals'!$B13*100</f>
        <v>0</v>
      </c>
      <c r="AS13" s="156">
        <f>'KZN Totals'!AS13/'KZN Totals'!$B13*100</f>
        <v>0</v>
      </c>
      <c r="AT13" s="156">
        <f>'KZN Totals'!AT13/'KZN Totals'!$B13*100</f>
        <v>0</v>
      </c>
      <c r="AU13" s="156">
        <f>'KZN Totals'!AU13/'KZN Totals'!$B13*100</f>
        <v>1.7298952687922431</v>
      </c>
      <c r="AV13" s="156">
        <f>'KZN Totals'!AV13/'KZN Totals'!$B13*100</f>
        <v>0</v>
      </c>
      <c r="AW13" s="156">
        <f>'KZN Totals'!AW13/'KZN Totals'!$B13*100</f>
        <v>0</v>
      </c>
      <c r="AX13" s="156">
        <f>'KZN Totals'!AX13/'KZN Totals'!$B13*100</f>
        <v>0</v>
      </c>
      <c r="AY13" s="156">
        <f>'KZN Totals'!AY13/'KZN Totals'!$B13*100</f>
        <v>0</v>
      </c>
      <c r="AZ13" s="156">
        <f>'KZN Totals'!AZ13/'KZN Totals'!$B13*100</f>
        <v>0</v>
      </c>
      <c r="BA13" s="156">
        <f>'KZN Totals'!BA13/'KZN Totals'!$B13*100</f>
        <v>0</v>
      </c>
      <c r="BB13" s="156">
        <f>'KZN Totals'!BB13/'KZN Totals'!$B13*100</f>
        <v>0</v>
      </c>
      <c r="BC13" s="156">
        <f>'KZN Totals'!BC13/'KZN Totals'!$B13*100</f>
        <v>0</v>
      </c>
      <c r="BD13" s="156">
        <f>'KZN Totals'!BD13/'KZN Totals'!$B13*100</f>
        <v>0</v>
      </c>
      <c r="BE13" s="156">
        <f>'KZN Totals'!BE13/'KZN Totals'!$B13*100</f>
        <v>0</v>
      </c>
      <c r="BF13" s="156">
        <f>'KZN Totals'!BF13/'KZN Totals'!$B13*100</f>
        <v>0</v>
      </c>
      <c r="BG13" s="156">
        <f>'KZN Totals'!BG13/'KZN Totals'!$B13*100</f>
        <v>0</v>
      </c>
      <c r="BH13" s="156">
        <f>'KZN Totals'!BH13/'KZN Totals'!$B13*100</f>
        <v>0</v>
      </c>
      <c r="BI13" s="156">
        <f>'KZN Totals'!BI13/'KZN Totals'!$B13*100</f>
        <v>0</v>
      </c>
      <c r="BJ13" s="156">
        <f>'KZN Totals'!BJ13/'KZN Totals'!$B13*100</f>
        <v>0</v>
      </c>
      <c r="BK13" s="156">
        <f>'KZN Totals'!BK13/'KZN Totals'!$B13*100</f>
        <v>0</v>
      </c>
    </row>
    <row r="14" spans="1:63" ht="13.35" customHeight="1">
      <c r="A14" s="51" t="s">
        <v>11</v>
      </c>
      <c r="B14" s="155">
        <f>SUM(C14:BK14)</f>
        <v>100</v>
      </c>
      <c r="C14" s="156">
        <f>'KZN Totals'!C14/'KZN Totals'!$B14*100</f>
        <v>68.572852842169056</v>
      </c>
      <c r="D14" s="156">
        <f>'KZN Totals'!D14/'KZN Totals'!$B14*100</f>
        <v>2.196523361009994E-2</v>
      </c>
      <c r="E14" s="156">
        <f>'KZN Totals'!E14/'KZN Totals'!$B14*100</f>
        <v>0.31736989625545459</v>
      </c>
      <c r="F14" s="156">
        <f>'KZN Totals'!F14/'KZN Totals'!$B14*100</f>
        <v>5.5764751340838893E-2</v>
      </c>
      <c r="G14" s="156">
        <f>'KZN Totals'!G14/'KZN Totals'!$B14*100</f>
        <v>0.31125306469959263</v>
      </c>
      <c r="H14" s="156">
        <f>'KZN Totals'!H14/'KZN Totals'!$B14*100</f>
        <v>1.5986563102134546E-2</v>
      </c>
      <c r="I14" s="156">
        <f>'KZN Totals'!I14/'KZN Totals'!$B14*100</f>
        <v>1.086315403559148</v>
      </c>
      <c r="J14" s="156">
        <f>'KZN Totals'!J14/'KZN Totals'!$B14*100</f>
        <v>1.4521773813129022</v>
      </c>
      <c r="K14" s="156">
        <f>'KZN Totals'!K14/'KZN Totals'!$B14*100</f>
        <v>0.20951927697167258</v>
      </c>
      <c r="L14" s="156">
        <f>'KZN Totals'!L14/'KZN Totals'!$B14*100</f>
        <v>6.0222588714235636E-2</v>
      </c>
      <c r="M14" s="156">
        <f>'KZN Totals'!M14/'KZN Totals'!$B14*100</f>
        <v>0.37952369871791358</v>
      </c>
      <c r="N14" s="156">
        <f>'KZN Totals'!N14/'KZN Totals'!$B14*100</f>
        <v>3.0365298255101994E-2</v>
      </c>
      <c r="O14" s="156">
        <f>'KZN Totals'!O14/'KZN Totals'!$B14*100</f>
        <v>5.8993424748887113</v>
      </c>
      <c r="P14" s="156">
        <f>'KZN Totals'!P14/'KZN Totals'!$B14*100</f>
        <v>6.3788868387346195E-2</v>
      </c>
      <c r="Q14" s="156">
        <f>'KZN Totals'!Q14/'KZN Totals'!$B14*100</f>
        <v>0.1237893774578359</v>
      </c>
      <c r="R14" s="156">
        <f>'KZN Totals'!R14/'KZN Totals'!$B14*100</f>
        <v>1.6727596857643585</v>
      </c>
      <c r="S14" s="156">
        <f>'KZN Totals'!S14/'KZN Totals'!$B14*100</f>
        <v>0.7143557602055336</v>
      </c>
      <c r="T14" s="156">
        <f>'KZN Totals'!T14/'KZN Totals'!$B14*100</f>
        <v>1.214223180865601E-2</v>
      </c>
      <c r="U14" s="156">
        <f>'KZN Totals'!U14/'KZN Totals'!$B14*100</f>
        <v>1.6508026979409673</v>
      </c>
      <c r="V14" s="156">
        <f>'KZN Totals'!V14/'KZN Totals'!$B14*100</f>
        <v>3.1501538883411458E-2</v>
      </c>
      <c r="W14" s="156">
        <f>'KZN Totals'!W14/'KZN Totals'!$B14*100</f>
        <v>1.8666202137760945E-2</v>
      </c>
      <c r="X14" s="156">
        <f>'KZN Totals'!X14/'KZN Totals'!$B14*100</f>
        <v>0.46988454010873737</v>
      </c>
      <c r="Y14" s="156">
        <f>'KZN Totals'!Y14/'KZN Totals'!$B14*100</f>
        <v>0.88892404434031036</v>
      </c>
      <c r="Z14" s="156">
        <f>'KZN Totals'!Z14/'KZN Totals'!$B14*100</f>
        <v>2.5667686871156253E-2</v>
      </c>
      <c r="AA14" s="156">
        <f>'KZN Totals'!AA14/'KZN Totals'!$B14*100</f>
        <v>2.5340114373678956E-2</v>
      </c>
      <c r="AB14" s="156">
        <f>'KZN Totals'!AB14/'KZN Totals'!$B14*100</f>
        <v>0.49324574712559033</v>
      </c>
      <c r="AC14" s="156">
        <f>'KZN Totals'!AC14/'KZN Totals'!$B14*100</f>
        <v>0.32527279996583225</v>
      </c>
      <c r="AD14" s="156">
        <f>'KZN Totals'!AD14/'KZN Totals'!$B14*100</f>
        <v>0.9688555756043209</v>
      </c>
      <c r="AE14" s="156">
        <f>'KZN Totals'!AE14/'KZN Totals'!$B14*100</f>
        <v>0.20245691134418098</v>
      </c>
      <c r="AF14" s="156">
        <f>'KZN Totals'!AF14/'KZN Totals'!$B14*100</f>
        <v>5.357453517855279E-2</v>
      </c>
      <c r="AG14" s="156">
        <f>'KZN Totals'!AG14/'KZN Totals'!$B14*100</f>
        <v>0.68474640809038112</v>
      </c>
      <c r="AH14" s="156">
        <f>'KZN Totals'!AH14/'KZN Totals'!$B14*100</f>
        <v>0.14674312260344857</v>
      </c>
      <c r="AI14" s="156">
        <f>'KZN Totals'!AI14/'KZN Totals'!$B14*100</f>
        <v>0.12517657020136341</v>
      </c>
      <c r="AJ14" s="156">
        <f>'KZN Totals'!AJ14/'KZN Totals'!$B14*100</f>
        <v>0.22345012227707647</v>
      </c>
      <c r="AK14" s="156">
        <f>'KZN Totals'!AK14/'KZN Totals'!$B14*100</f>
        <v>4.7660595589561233E-2</v>
      </c>
      <c r="AL14" s="156">
        <f>'KZN Totals'!AL14/'KZN Totals'!$B14*100</f>
        <v>0.6714819809134237</v>
      </c>
      <c r="AM14" s="156">
        <f>'KZN Totals'!AM14/'KZN Totals'!$B14*100</f>
        <v>0.61339271324771649</v>
      </c>
      <c r="AN14" s="156">
        <f>'KZN Totals'!AN14/'KZN Totals'!$B14*100</f>
        <v>0.11663425012375724</v>
      </c>
      <c r="AO14" s="156">
        <f>'KZN Totals'!AO14/'KZN Totals'!$B14*100</f>
        <v>1.8705951336778482E-2</v>
      </c>
      <c r="AP14" s="156">
        <f>'KZN Totals'!AP14/'KZN Totals'!$B14*100</f>
        <v>5.2620407786233912E-2</v>
      </c>
      <c r="AQ14" s="156">
        <f>'KZN Totals'!AQ14/'KZN Totals'!$B14*100</f>
        <v>4.3805463591595553E-2</v>
      </c>
      <c r="AR14" s="156">
        <f>'KZN Totals'!AR14/'KZN Totals'!$B14*100</f>
        <v>0.33117741858486294</v>
      </c>
      <c r="AS14" s="156">
        <f>'KZN Totals'!AS14/'KZN Totals'!$B14*100</f>
        <v>1.8426857114469085E-2</v>
      </c>
      <c r="AT14" s="156">
        <f>'KZN Totals'!AT14/'KZN Totals'!$B14*100</f>
        <v>9.1467587787649074E-2</v>
      </c>
      <c r="AU14" s="156">
        <f>'KZN Totals'!AU14/'KZN Totals'!$B14*100</f>
        <v>3.0037253165713427</v>
      </c>
      <c r="AV14" s="156">
        <f>'KZN Totals'!AV14/'KZN Totals'!$B14*100</f>
        <v>5.9304012962076288E-3</v>
      </c>
      <c r="AW14" s="156">
        <f>'KZN Totals'!AW14/'KZN Totals'!$B14*100</f>
        <v>0.2911280208010314</v>
      </c>
      <c r="AX14" s="156">
        <f>'KZN Totals'!AX14/'KZN Totals'!$B14*100</f>
        <v>7.2568353255538579E-2</v>
      </c>
      <c r="AY14" s="156">
        <f>'KZN Totals'!AY14/'KZN Totals'!$B14*100</f>
        <v>9.8186997108808668E-2</v>
      </c>
      <c r="AZ14" s="156">
        <f>'KZN Totals'!AZ14/'KZN Totals'!$B14*100</f>
        <v>0.56686368829860201</v>
      </c>
      <c r="BA14" s="156">
        <f>'KZN Totals'!BA14/'KZN Totals'!$B14*100</f>
        <v>0.27858649688478554</v>
      </c>
      <c r="BB14" s="156">
        <f>'KZN Totals'!BB14/'KZN Totals'!$B14*100</f>
        <v>1.3713747452663787</v>
      </c>
      <c r="BC14" s="156">
        <f>'KZN Totals'!BC14/'KZN Totals'!$B14*100</f>
        <v>0.8325518497584472</v>
      </c>
      <c r="BD14" s="156">
        <f>'KZN Totals'!BD14/'KZN Totals'!$B14*100</f>
        <v>2.64668847010203E-2</v>
      </c>
      <c r="BE14" s="156">
        <f>'KZN Totals'!BE14/'KZN Totals'!$B14*100</f>
        <v>2.1312801660884846</v>
      </c>
      <c r="BF14" s="156">
        <f>'KZN Totals'!BF14/'KZN Totals'!$B14*100</f>
        <v>0.62696494964212057</v>
      </c>
      <c r="BG14" s="156">
        <f>'KZN Totals'!BG14/'KZN Totals'!$B14*100</f>
        <v>4.733052247649E-2</v>
      </c>
      <c r="BH14" s="156">
        <f>'KZN Totals'!BH14/'KZN Totals'!$B14*100</f>
        <v>0.36558998082695227</v>
      </c>
      <c r="BI14" s="156">
        <f>'KZN Totals'!BI14/'KZN Totals'!$B14*100</f>
        <v>0.13733997171662737</v>
      </c>
      <c r="BJ14" s="156">
        <f>'KZN Totals'!BJ14/'KZN Totals'!$B14*100</f>
        <v>9.6201749971948233E-2</v>
      </c>
      <c r="BK14" s="156">
        <f>'KZN Totals'!BK14/'KZN Totals'!$B14*100</f>
        <v>0.70873366499176049</v>
      </c>
    </row>
    <row r="15" spans="1:63" ht="13.35" customHeight="1">
      <c r="A15" s="49"/>
      <c r="B15" s="157"/>
      <c r="C15" s="154"/>
      <c r="D15" s="154"/>
      <c r="E15" s="154"/>
      <c r="F15" s="154"/>
      <c r="G15" s="154"/>
      <c r="H15" s="154"/>
      <c r="I15" s="154"/>
      <c r="J15" s="154"/>
      <c r="K15" s="154"/>
      <c r="L15" s="154"/>
      <c r="M15" s="154"/>
      <c r="N15" s="154"/>
      <c r="O15" s="154"/>
      <c r="P15" s="154"/>
      <c r="Q15" s="154"/>
      <c r="R15" s="154"/>
      <c r="S15" s="154"/>
      <c r="T15" s="154"/>
      <c r="U15" s="154"/>
      <c r="V15" s="154"/>
      <c r="W15" s="154"/>
      <c r="X15" s="154"/>
      <c r="Y15" s="154"/>
      <c r="Z15" s="154"/>
      <c r="AA15" s="154"/>
      <c r="AB15" s="154"/>
      <c r="AC15" s="154"/>
      <c r="AD15" s="154"/>
      <c r="AE15" s="154"/>
      <c r="AF15" s="154"/>
      <c r="AG15" s="154"/>
      <c r="AH15" s="154"/>
      <c r="AI15" s="154"/>
      <c r="AJ15" s="154"/>
      <c r="AK15" s="154"/>
      <c r="AL15" s="154"/>
      <c r="AM15" s="154"/>
      <c r="AN15" s="154"/>
      <c r="AO15" s="154"/>
      <c r="AP15" s="154"/>
      <c r="AQ15" s="154"/>
      <c r="AR15" s="154"/>
      <c r="AS15" s="154"/>
      <c r="AT15" s="154"/>
      <c r="AU15" s="154"/>
      <c r="AV15" s="154"/>
      <c r="AW15" s="154"/>
      <c r="AX15" s="154"/>
      <c r="AY15" s="154"/>
      <c r="AZ15" s="154"/>
      <c r="BA15" s="154"/>
      <c r="BB15" s="154"/>
      <c r="BC15" s="154"/>
      <c r="BD15" s="154"/>
      <c r="BE15" s="154"/>
      <c r="BF15" s="154"/>
      <c r="BG15" s="154"/>
      <c r="BH15" s="154"/>
      <c r="BI15" s="154"/>
      <c r="BJ15" s="154"/>
      <c r="BK15" s="154"/>
    </row>
    <row r="16" spans="1:63" ht="13.35" customHeight="1">
      <c r="A16" s="50" t="s">
        <v>12</v>
      </c>
      <c r="B16" s="144">
        <f t="shared" ref="B16:B24" si="1">SUM(C16:BK16)</f>
        <v>100</v>
      </c>
      <c r="C16" s="154">
        <f>'KZN Totals'!C16/'KZN Totals'!$B16*100</f>
        <v>59.77905850067836</v>
      </c>
      <c r="D16" s="154">
        <f>'KZN Totals'!D16/'KZN Totals'!$B16*100</f>
        <v>0.10252726701023525</v>
      </c>
      <c r="E16" s="154">
        <f>'KZN Totals'!E16/'KZN Totals'!$B16*100</f>
        <v>0.50197324851107505</v>
      </c>
      <c r="F16" s="154">
        <f>'KZN Totals'!F16/'KZN Totals'!$B16*100</f>
        <v>0.16697119835749713</v>
      </c>
      <c r="G16" s="154">
        <f>'KZN Totals'!G16/'KZN Totals'!$B16*100</f>
        <v>0.1965953076347606</v>
      </c>
      <c r="H16" s="154">
        <f>'KZN Totals'!H16/'KZN Totals'!$B16*100</f>
        <v>5.8887336160229328E-2</v>
      </c>
      <c r="I16" s="154">
        <f>'KZN Totals'!I16/'KZN Totals'!$B16*100</f>
        <v>1.4152726992730329</v>
      </c>
      <c r="J16" s="154">
        <f>'KZN Totals'!J16/'KZN Totals'!$B16*100</f>
        <v>2.0799400387887887</v>
      </c>
      <c r="K16" s="154">
        <f>'KZN Totals'!K16/'KZN Totals'!$B16*100</f>
        <v>0.20097705536501351</v>
      </c>
      <c r="L16" s="154">
        <f>'KZN Totals'!L16/'KZN Totals'!$B16*100</f>
        <v>0.67259896239999051</v>
      </c>
      <c r="M16" s="154">
        <f>'KZN Totals'!M16/'KZN Totals'!$B16*100</f>
        <v>0.22012236282843201</v>
      </c>
      <c r="N16" s="154">
        <f>'KZN Totals'!N16/'KZN Totals'!$B16*100</f>
        <v>5.8042825155893679E-2</v>
      </c>
      <c r="O16" s="154">
        <f>'KZN Totals'!O16/'KZN Totals'!$B16*100</f>
        <v>7.7359451939875008</v>
      </c>
      <c r="P16" s="154">
        <f>'KZN Totals'!P16/'KZN Totals'!$B16*100</f>
        <v>0.10018126053601241</v>
      </c>
      <c r="Q16" s="154">
        <f>'KZN Totals'!Q16/'KZN Totals'!$B16*100</f>
        <v>0.12027694899319795</v>
      </c>
      <c r="R16" s="154">
        <f>'KZN Totals'!R16/'KZN Totals'!$B16*100</f>
        <v>1.0966085354309278</v>
      </c>
      <c r="S16" s="154">
        <f>'KZN Totals'!S16/'KZN Totals'!$B16*100</f>
        <v>1.2481657846731407</v>
      </c>
      <c r="T16" s="154">
        <f>'KZN Totals'!T16/'KZN Totals'!$B16*100</f>
        <v>8.7846163074219191E-2</v>
      </c>
      <c r="U16" s="154">
        <f>'KZN Totals'!U16/'KZN Totals'!$B16*100</f>
        <v>0.62233161963404859</v>
      </c>
      <c r="V16" s="154">
        <f>'KZN Totals'!V16/'KZN Totals'!$B16*100</f>
        <v>0.13358975656697303</v>
      </c>
      <c r="W16" s="154">
        <f>'KZN Totals'!W16/'KZN Totals'!$B16*100</f>
        <v>0.19354919182242208</v>
      </c>
      <c r="X16" s="154">
        <f>'KZN Totals'!X16/'KZN Totals'!$B16*100</f>
        <v>1.4651331717594096</v>
      </c>
      <c r="Y16" s="154">
        <f>'KZN Totals'!Y16/'KZN Totals'!$B16*100</f>
        <v>0.49253774391638416</v>
      </c>
      <c r="Z16" s="154">
        <f>'KZN Totals'!Z16/'KZN Totals'!$B16*100</f>
        <v>0.17839460674852031</v>
      </c>
      <c r="AA16" s="154">
        <f>'KZN Totals'!AA16/'KZN Totals'!$B16*100</f>
        <v>0.10505896631477331</v>
      </c>
      <c r="AB16" s="154">
        <f>'KZN Totals'!AB16/'KZN Totals'!$B16*100</f>
        <v>0.34028361683570829</v>
      </c>
      <c r="AC16" s="154">
        <f>'KZN Totals'!AC16/'KZN Totals'!$B16*100</f>
        <v>0.55161698681064353</v>
      </c>
      <c r="AD16" s="154">
        <f>'KZN Totals'!AD16/'KZN Totals'!$B16*100</f>
        <v>3.0997690769681565</v>
      </c>
      <c r="AE16" s="154">
        <f>'KZN Totals'!AE16/'KZN Totals'!$B16*100</f>
        <v>9.3836490803122646E-2</v>
      </c>
      <c r="AF16" s="154">
        <f>'KZN Totals'!AF16/'KZN Totals'!$B16*100</f>
        <v>8.2488036782780522E-2</v>
      </c>
      <c r="AG16" s="154">
        <f>'KZN Totals'!AG16/'KZN Totals'!$B16*100</f>
        <v>0.37176108060835739</v>
      </c>
      <c r="AH16" s="154">
        <f>'KZN Totals'!AH16/'KZN Totals'!$B16*100</f>
        <v>0.17721196672488368</v>
      </c>
      <c r="AI16" s="154">
        <f>'KZN Totals'!AI16/'KZN Totals'!$B16*100</f>
        <v>0.17167489301654579</v>
      </c>
      <c r="AJ16" s="154">
        <f>'KZN Totals'!AJ16/'KZN Totals'!$B16*100</f>
        <v>0.77343102998955049</v>
      </c>
      <c r="AK16" s="154">
        <f>'KZN Totals'!AK16/'KZN Totals'!$B16*100</f>
        <v>0.16855839619685009</v>
      </c>
      <c r="AL16" s="154">
        <f>'KZN Totals'!AL16/'KZN Totals'!$B16*100</f>
        <v>0.39255322248954266</v>
      </c>
      <c r="AM16" s="154">
        <f>'KZN Totals'!AM16/'KZN Totals'!$B16*100</f>
        <v>1.0679489782273506</v>
      </c>
      <c r="AN16" s="154">
        <f>'KZN Totals'!AN16/'KZN Totals'!$B16*100</f>
        <v>0.12869992324409865</v>
      </c>
      <c r="AO16" s="154">
        <f>'KZN Totals'!AO16/'KZN Totals'!$B16*100</f>
        <v>0.10759730195424393</v>
      </c>
      <c r="AP16" s="154">
        <f>'KZN Totals'!AP16/'KZN Totals'!$B16*100</f>
        <v>5.8951799560697613E-2</v>
      </c>
      <c r="AQ16" s="154">
        <f>'KZN Totals'!AQ16/'KZN Totals'!$B16*100</f>
        <v>8.8593038523000642E-2</v>
      </c>
      <c r="AR16" s="154">
        <f>'KZN Totals'!AR16/'KZN Totals'!$B16*100</f>
        <v>0.14176651370861398</v>
      </c>
      <c r="AS16" s="154">
        <f>'KZN Totals'!AS16/'KZN Totals'!$B16*100</f>
        <v>0.71108325549542872</v>
      </c>
      <c r="AT16" s="154">
        <f>'KZN Totals'!AT16/'KZN Totals'!$B16*100</f>
        <v>0.12418436596334136</v>
      </c>
      <c r="AU16" s="154">
        <f>'KZN Totals'!AU16/'KZN Totals'!$B16*100</f>
        <v>5.1595723546892795</v>
      </c>
      <c r="AV16" s="154">
        <f>'KZN Totals'!AV16/'KZN Totals'!$B16*100</f>
        <v>5.1531587774557373E-2</v>
      </c>
      <c r="AW16" s="154">
        <f>'KZN Totals'!AW16/'KZN Totals'!$B16*100</f>
        <v>0.45146282493975898</v>
      </c>
      <c r="AX16" s="154">
        <f>'KZN Totals'!AX16/'KZN Totals'!$B16*100</f>
        <v>9.2400426953987633E-2</v>
      </c>
      <c r="AY16" s="154">
        <f>'KZN Totals'!AY16/'KZN Totals'!$B16*100</f>
        <v>0.14569696845110905</v>
      </c>
      <c r="AZ16" s="154">
        <f>'KZN Totals'!AZ16/'KZN Totals'!$B16*100</f>
        <v>1.1322405896037928</v>
      </c>
      <c r="BA16" s="154">
        <f>'KZN Totals'!BA16/'KZN Totals'!$B16*100</f>
        <v>0.31923424607487322</v>
      </c>
      <c r="BB16" s="154">
        <f>'KZN Totals'!BB16/'KZN Totals'!$B16*100</f>
        <v>1.9035241740372892</v>
      </c>
      <c r="BC16" s="154">
        <f>'KZN Totals'!BC16/'KZN Totals'!$B16*100</f>
        <v>0.18932367462578265</v>
      </c>
      <c r="BD16" s="154">
        <f>'KZN Totals'!BD16/'KZN Totals'!$B16*100</f>
        <v>6.4459830627008163E-2</v>
      </c>
      <c r="BE16" s="154">
        <f>'KZN Totals'!BE16/'KZN Totals'!$B16*100</f>
        <v>1.0106210506753841</v>
      </c>
      <c r="BF16" s="154">
        <f>'KZN Totals'!BF16/'KZN Totals'!$B16*100</f>
        <v>0.10653670171442393</v>
      </c>
      <c r="BG16" s="154">
        <f>'KZN Totals'!BG16/'KZN Totals'!$B16*100</f>
        <v>9.2730264025301989E-2</v>
      </c>
      <c r="BH16" s="154">
        <f>'KZN Totals'!BH16/'KZN Totals'!$B16*100</f>
        <v>0.64193251619087632</v>
      </c>
      <c r="BI16" s="154">
        <f>'KZN Totals'!BI16/'KZN Totals'!$B16*100</f>
        <v>0.15310751191712615</v>
      </c>
      <c r="BJ16" s="154">
        <f>'KZN Totals'!BJ16/'KZN Totals'!$B16*100</f>
        <v>0.17183827711542768</v>
      </c>
      <c r="BK16" s="154">
        <f>'KZN Totals'!BK16/'KZN Totals'!$B16*100</f>
        <v>0.62919128106027755</v>
      </c>
    </row>
    <row r="17" spans="1:63" ht="13.35" customHeight="1">
      <c r="A17" s="51" t="s">
        <v>13</v>
      </c>
      <c r="B17" s="155">
        <f t="shared" si="1"/>
        <v>100.00000000000004</v>
      </c>
      <c r="C17" s="156">
        <f>'KZN Totals'!C17/'KZN Totals'!$B17*100</f>
        <v>59.737984393778163</v>
      </c>
      <c r="D17" s="156">
        <f>'KZN Totals'!D17/'KZN Totals'!$B17*100</f>
        <v>9.5742997825577991E-2</v>
      </c>
      <c r="E17" s="156">
        <f>'KZN Totals'!E17/'KZN Totals'!$B17*100</f>
        <v>0.57021086828399681</v>
      </c>
      <c r="F17" s="156">
        <f>'KZN Totals'!F17/'KZN Totals'!$B17*100</f>
        <v>0.19781605146878306</v>
      </c>
      <c r="G17" s="156">
        <f>'KZN Totals'!G17/'KZN Totals'!$B17*100</f>
        <v>0.25332596897998066</v>
      </c>
      <c r="H17" s="156">
        <f>'KZN Totals'!H17/'KZN Totals'!$B17*100</f>
        <v>5.7738795197908817E-2</v>
      </c>
      <c r="I17" s="156">
        <f>'KZN Totals'!I17/'KZN Totals'!$B17*100</f>
        <v>2.2851726984367438</v>
      </c>
      <c r="J17" s="156">
        <f>'KZN Totals'!J17/'KZN Totals'!$B17*100</f>
        <v>2.2950154687649107</v>
      </c>
      <c r="K17" s="156">
        <f>'KZN Totals'!K17/'KZN Totals'!$B17*100</f>
        <v>0.25628119861545601</v>
      </c>
      <c r="L17" s="156">
        <f>'KZN Totals'!L17/'KZN Totals'!$B17*100</f>
        <v>0.80794038376494226</v>
      </c>
      <c r="M17" s="156">
        <f>'KZN Totals'!M17/'KZN Totals'!$B17*100</f>
        <v>0.2268713207949962</v>
      </c>
      <c r="N17" s="156">
        <f>'KZN Totals'!N17/'KZN Totals'!$B17*100</f>
        <v>9.2716229060823316E-2</v>
      </c>
      <c r="O17" s="156">
        <f>'KZN Totals'!O17/'KZN Totals'!$B17*100</f>
        <v>7.5982308678083132</v>
      </c>
      <c r="P17" s="156">
        <f>'KZN Totals'!P17/'KZN Totals'!$B17*100</f>
        <v>0.14435079518458016</v>
      </c>
      <c r="Q17" s="156">
        <f>'KZN Totals'!Q17/'KZN Totals'!$B17*100</f>
        <v>0.17817700126870975</v>
      </c>
      <c r="R17" s="156">
        <f>'KZN Totals'!R17/'KZN Totals'!$B17*100</f>
        <v>1.1883844308190499</v>
      </c>
      <c r="S17" s="156">
        <f>'KZN Totals'!S17/'KZN Totals'!$B17*100</f>
        <v>1.3692303443704046</v>
      </c>
      <c r="T17" s="156">
        <f>'KZN Totals'!T17/'KZN Totals'!$B17*100</f>
        <v>9.5492129855181865E-2</v>
      </c>
      <c r="U17" s="156">
        <f>'KZN Totals'!U17/'KZN Totals'!$B17*100</f>
        <v>0.58324837347278347</v>
      </c>
      <c r="V17" s="156">
        <f>'KZN Totals'!V17/'KZN Totals'!$B17*100</f>
        <v>0.15037225194630285</v>
      </c>
      <c r="W17" s="156">
        <f>'KZN Totals'!W17/'KZN Totals'!$B17*100</f>
        <v>0.14341535085254981</v>
      </c>
      <c r="X17" s="156">
        <f>'KZN Totals'!X17/'KZN Totals'!$B17*100</f>
        <v>1.0779452022946259</v>
      </c>
      <c r="Y17" s="156">
        <f>'KZN Totals'!Y17/'KZN Totals'!$B17*100</f>
        <v>0.68857938381463846</v>
      </c>
      <c r="Z17" s="156">
        <f>'KZN Totals'!Z17/'KZN Totals'!$B17*100</f>
        <v>0.24470005633665934</v>
      </c>
      <c r="AA17" s="156">
        <f>'KZN Totals'!AA17/'KZN Totals'!$B17*100</f>
        <v>7.3538346971476459E-2</v>
      </c>
      <c r="AB17" s="156">
        <f>'KZN Totals'!AB17/'KZN Totals'!$B17*100</f>
        <v>0.33401258771569853</v>
      </c>
      <c r="AC17" s="156">
        <f>'KZN Totals'!AC17/'KZN Totals'!$B17*100</f>
        <v>0.31677933895386184</v>
      </c>
      <c r="AD17" s="156">
        <f>'KZN Totals'!AD17/'KZN Totals'!$B17*100</f>
        <v>2.1372331179172197</v>
      </c>
      <c r="AE17" s="156">
        <f>'KZN Totals'!AE17/'KZN Totals'!$B17*100</f>
        <v>0.12642020149259178</v>
      </c>
      <c r="AF17" s="156">
        <f>'KZN Totals'!AF17/'KZN Totals'!$B17*100</f>
        <v>0.12985104466853689</v>
      </c>
      <c r="AG17" s="156">
        <f>'KZN Totals'!AG17/'KZN Totals'!$B17*100</f>
        <v>0.35386586959574362</v>
      </c>
      <c r="AH17" s="156">
        <f>'KZN Totals'!AH17/'KZN Totals'!$B17*100</f>
        <v>0.18551549402593825</v>
      </c>
      <c r="AI17" s="156">
        <f>'KZN Totals'!AI17/'KZN Totals'!$B17*100</f>
        <v>0.19033000236977532</v>
      </c>
      <c r="AJ17" s="156">
        <f>'KZN Totals'!AJ17/'KZN Totals'!$B17*100</f>
        <v>0.97063295211922762</v>
      </c>
      <c r="AK17" s="156">
        <f>'KZN Totals'!AK17/'KZN Totals'!$B17*100</f>
        <v>0.25597294356927025</v>
      </c>
      <c r="AL17" s="156">
        <f>'KZN Totals'!AL17/'KZN Totals'!$B17*100</f>
        <v>0.58947216156096471</v>
      </c>
      <c r="AM17" s="156">
        <f>'KZN Totals'!AM17/'KZN Totals'!$B17*100</f>
        <v>0.79290629233503462</v>
      </c>
      <c r="AN17" s="156">
        <f>'KZN Totals'!AN17/'KZN Totals'!$B17*100</f>
        <v>0.13827760442452203</v>
      </c>
      <c r="AO17" s="156">
        <f>'KZN Totals'!AO17/'KZN Totals'!$B17*100</f>
        <v>0.11909210944477851</v>
      </c>
      <c r="AP17" s="156">
        <f>'KZN Totals'!AP17/'KZN Totals'!$B17*100</f>
        <v>7.9452359520300012E-2</v>
      </c>
      <c r="AQ17" s="156">
        <f>'KZN Totals'!AQ17/'KZN Totals'!$B17*100</f>
        <v>8.01976945508103E-2</v>
      </c>
      <c r="AR17" s="156">
        <f>'KZN Totals'!AR17/'KZN Totals'!$B17*100</f>
        <v>0.23921271263820826</v>
      </c>
      <c r="AS17" s="156">
        <f>'KZN Totals'!AS17/'KZN Totals'!$B17*100</f>
        <v>0.65588666890432035</v>
      </c>
      <c r="AT17" s="156">
        <f>'KZN Totals'!AT17/'KZN Totals'!$B17*100</f>
        <v>0.16914958013950188</v>
      </c>
      <c r="AU17" s="156">
        <f>'KZN Totals'!AU17/'KZN Totals'!$B17*100</f>
        <v>4.4722929903242088</v>
      </c>
      <c r="AV17" s="156">
        <f>'KZN Totals'!AV17/'KZN Totals'!$B17*100</f>
        <v>5.4547753601800794E-2</v>
      </c>
      <c r="AW17" s="156">
        <f>'KZN Totals'!AW17/'KZN Totals'!$B17*100</f>
        <v>0.55973136277259816</v>
      </c>
      <c r="AX17" s="156">
        <f>'KZN Totals'!AX17/'KZN Totals'!$B17*100</f>
        <v>9.8890135739803209E-2</v>
      </c>
      <c r="AY17" s="156">
        <f>'KZN Totals'!AY17/'KZN Totals'!$B17*100</f>
        <v>0.16627795380097099</v>
      </c>
      <c r="AZ17" s="156">
        <f>'KZN Totals'!AZ17/'KZN Totals'!$B17*100</f>
        <v>0.99855295958957113</v>
      </c>
      <c r="BA17" s="156">
        <f>'KZN Totals'!BA17/'KZN Totals'!$B17*100</f>
        <v>0.32186353453568955</v>
      </c>
      <c r="BB17" s="156">
        <f>'KZN Totals'!BB17/'KZN Totals'!$B17*100</f>
        <v>1.8004002551318985</v>
      </c>
      <c r="BC17" s="156">
        <f>'KZN Totals'!BC17/'KZN Totals'!$B17*100</f>
        <v>0.21317974441806636</v>
      </c>
      <c r="BD17" s="156">
        <f>'KZN Totals'!BD17/'KZN Totals'!$B17*100</f>
        <v>7.4796052459665335E-2</v>
      </c>
      <c r="BE17" s="156">
        <f>'KZN Totals'!BE17/'KZN Totals'!$B17*100</f>
        <v>1.0090783777400407</v>
      </c>
      <c r="BF17" s="156">
        <f>'KZN Totals'!BF17/'KZN Totals'!$B17*100</f>
        <v>0.1162253692356278</v>
      </c>
      <c r="BG17" s="156">
        <f>'KZN Totals'!BG17/'KZN Totals'!$B17*100</f>
        <v>0.10205671094774078</v>
      </c>
      <c r="BH17" s="156">
        <f>'KZN Totals'!BH17/'KZN Totals'!$B17*100</f>
        <v>0.6549372944125148</v>
      </c>
      <c r="BI17" s="156">
        <f>'KZN Totals'!BI17/'KZN Totals'!$B17*100</f>
        <v>0.17992467637393805</v>
      </c>
      <c r="BJ17" s="156">
        <f>'KZN Totals'!BJ17/'KZN Totals'!$B17*100</f>
        <v>0.18584008432149043</v>
      </c>
      <c r="BK17" s="156">
        <f>'KZN Totals'!BK17/'KZN Totals'!$B17*100</f>
        <v>0.71466309868054678</v>
      </c>
    </row>
    <row r="18" spans="1:63" ht="13.35" customHeight="1">
      <c r="A18" s="51" t="s">
        <v>14</v>
      </c>
      <c r="B18" s="155">
        <f t="shared" si="1"/>
        <v>99.999999999999972</v>
      </c>
      <c r="C18" s="156">
        <f>'KZN Totals'!C18/'KZN Totals'!$B18*100</f>
        <v>21.0845798388997</v>
      </c>
      <c r="D18" s="156">
        <f>'KZN Totals'!D18/'KZN Totals'!$B18*100</f>
        <v>0.97289614005079106</v>
      </c>
      <c r="E18" s="156">
        <f>'KZN Totals'!E18/'KZN Totals'!$B18*100</f>
        <v>1.0306033843280651</v>
      </c>
      <c r="F18" s="156">
        <f>'KZN Totals'!F18/'KZN Totals'!$B18*100</f>
        <v>1.8019059753724243</v>
      </c>
      <c r="G18" s="156">
        <f>'KZN Totals'!G18/'KZN Totals'!$B18*100</f>
        <v>0.98342307591611622</v>
      </c>
      <c r="H18" s="156">
        <f>'KZN Totals'!H18/'KZN Totals'!$B18*100</f>
        <v>0.42315009556057848</v>
      </c>
      <c r="I18" s="156">
        <f>'KZN Totals'!I18/'KZN Totals'!$B18*100</f>
        <v>3.1088277902379851</v>
      </c>
      <c r="J18" s="156">
        <f>'KZN Totals'!J18/'KZN Totals'!$B18*100</f>
        <v>1.7821066089521498</v>
      </c>
      <c r="K18" s="156">
        <f>'KZN Totals'!K18/'KZN Totals'!$B18*100</f>
        <v>0.87793554242627869</v>
      </c>
      <c r="L18" s="156">
        <f>'KZN Totals'!L18/'KZN Totals'!$B18*100</f>
        <v>0.9247340448742003</v>
      </c>
      <c r="M18" s="156">
        <f>'KZN Totals'!M18/'KZN Totals'!$B18*100</f>
        <v>0.27500938151797327</v>
      </c>
      <c r="N18" s="156">
        <f>'KZN Totals'!N18/'KZN Totals'!$B18*100</f>
        <v>0.26333702776056617</v>
      </c>
      <c r="O18" s="156">
        <f>'KZN Totals'!O18/'KZN Totals'!$B18*100</f>
        <v>5.4827881871416473</v>
      </c>
      <c r="P18" s="156">
        <f>'KZN Totals'!P18/'KZN Totals'!$B18*100</f>
        <v>0.8135739656330998</v>
      </c>
      <c r="Q18" s="156">
        <f>'KZN Totals'!Q18/'KZN Totals'!$B18*100</f>
        <v>0.61012593051567809</v>
      </c>
      <c r="R18" s="156">
        <f>'KZN Totals'!R18/'KZN Totals'!$B18*100</f>
        <v>2.4652120223061953</v>
      </c>
      <c r="S18" s="156">
        <f>'KZN Totals'!S18/'KZN Totals'!$B18*100</f>
        <v>2.8548177367415151</v>
      </c>
      <c r="T18" s="156">
        <f>'KZN Totals'!T18/'KZN Totals'!$B18*100</f>
        <v>0.86282693499262575</v>
      </c>
      <c r="U18" s="156">
        <f>'KZN Totals'!U18/'KZN Totals'!$B18*100</f>
        <v>0.97164163474041565</v>
      </c>
      <c r="V18" s="156">
        <f>'KZN Totals'!V18/'KZN Totals'!$B18*100</f>
        <v>1.2491600268791399</v>
      </c>
      <c r="W18" s="156">
        <f>'KZN Totals'!W18/'KZN Totals'!$B18*100</f>
        <v>0.97824142354717369</v>
      </c>
      <c r="X18" s="156">
        <f>'KZN Totals'!X18/'KZN Totals'!$B18*100</f>
        <v>0.97049621684833354</v>
      </c>
      <c r="Y18" s="156">
        <f>'KZN Totals'!Y18/'KZN Totals'!$B18*100</f>
        <v>0.64514299178789913</v>
      </c>
      <c r="Z18" s="156">
        <f>'KZN Totals'!Z18/'KZN Totals'!$B18*100</f>
        <v>1.1570902458394059</v>
      </c>
      <c r="AA18" s="156">
        <f>'KZN Totals'!AA18/'KZN Totals'!$B18*100</f>
        <v>1.4652076588094636</v>
      </c>
      <c r="AB18" s="156">
        <f>'KZN Totals'!AB18/'KZN Totals'!$B18*100</f>
        <v>1.0835107822004242</v>
      </c>
      <c r="AC18" s="156">
        <f>'KZN Totals'!AC18/'KZN Totals'!$B18*100</f>
        <v>0.6472156527354761</v>
      </c>
      <c r="AD18" s="156">
        <f>'KZN Totals'!AD18/'KZN Totals'!$B18*100</f>
        <v>3.8395498616771535</v>
      </c>
      <c r="AE18" s="156">
        <f>'KZN Totals'!AE18/'KZN Totals'!$B18*100</f>
        <v>0.32393508862261866</v>
      </c>
      <c r="AF18" s="156">
        <f>'KZN Totals'!AF18/'KZN Totals'!$B18*100</f>
        <v>0.88988061472941959</v>
      </c>
      <c r="AG18" s="156">
        <f>'KZN Totals'!AG18/'KZN Totals'!$B18*100</f>
        <v>1.0470755844903872</v>
      </c>
      <c r="AH18" s="156">
        <f>'KZN Totals'!AH18/'KZN Totals'!$B18*100</f>
        <v>0.59027202038625681</v>
      </c>
      <c r="AI18" s="156">
        <f>'KZN Totals'!AI18/'KZN Totals'!$B18*100</f>
        <v>0.89931667641180935</v>
      </c>
      <c r="AJ18" s="156">
        <f>'KZN Totals'!AJ18/'KZN Totals'!$B18*100</f>
        <v>1.6536561739115256</v>
      </c>
      <c r="AK18" s="156">
        <f>'KZN Totals'!AK18/'KZN Totals'!$B18*100</f>
        <v>1.7043818234180144</v>
      </c>
      <c r="AL18" s="156">
        <f>'KZN Totals'!AL18/'KZN Totals'!$B18*100</f>
        <v>1.7601254941660049</v>
      </c>
      <c r="AM18" s="156">
        <f>'KZN Totals'!AM18/'KZN Totals'!$B18*100</f>
        <v>1.6558924659865428</v>
      </c>
      <c r="AN18" s="156">
        <f>'KZN Totals'!AN18/'KZN Totals'!$B18*100</f>
        <v>1.0571661706825382</v>
      </c>
      <c r="AO18" s="156">
        <f>'KZN Totals'!AO18/'KZN Totals'!$B18*100</f>
        <v>1.0547662474800805</v>
      </c>
      <c r="AP18" s="156">
        <f>'KZN Totals'!AP18/'KZN Totals'!$B18*100</f>
        <v>0.30468115929381168</v>
      </c>
      <c r="AQ18" s="156">
        <f>'KZN Totals'!AQ18/'KZN Totals'!$B18*100</f>
        <v>1.4833707139553354</v>
      </c>
      <c r="AR18" s="156">
        <f>'KZN Totals'!AR18/'KZN Totals'!$B18*100</f>
        <v>0.3760243308577762</v>
      </c>
      <c r="AS18" s="156">
        <f>'KZN Totals'!AS18/'KZN Totals'!$B18*100</f>
        <v>0.67356026425336202</v>
      </c>
      <c r="AT18" s="156">
        <f>'KZN Totals'!AT18/'KZN Totals'!$B18*100</f>
        <v>1.01434935900233</v>
      </c>
      <c r="AU18" s="156">
        <f>'KZN Totals'!AU18/'KZN Totals'!$B18*100</f>
        <v>4.4899835932522887</v>
      </c>
      <c r="AV18" s="156">
        <f>'KZN Totals'!AV18/'KZN Totals'!$B18*100</f>
        <v>0.53561922382120131</v>
      </c>
      <c r="AW18" s="156">
        <f>'KZN Totals'!AW18/'KZN Totals'!$B18*100</f>
        <v>2.6413882028502358</v>
      </c>
      <c r="AX18" s="156">
        <f>'KZN Totals'!AX18/'KZN Totals'!$B18*100</f>
        <v>0.55852758166284133</v>
      </c>
      <c r="AY18" s="156">
        <f>'KZN Totals'!AY18/'KZN Totals'!$B18*100</f>
        <v>0.65392452896052777</v>
      </c>
      <c r="AZ18" s="156">
        <f>'KZN Totals'!AZ18/'KZN Totals'!$B18*100</f>
        <v>1.6836006702330979</v>
      </c>
      <c r="BA18" s="156">
        <f>'KZN Totals'!BA18/'KZN Totals'!$B18*100</f>
        <v>1.5112425493293307</v>
      </c>
      <c r="BB18" s="156">
        <f>'KZN Totals'!BB18/'KZN Totals'!$B18*100</f>
        <v>2.4860477192002581</v>
      </c>
      <c r="BC18" s="156">
        <f>'KZN Totals'!BC18/'KZN Totals'!$B18*100</f>
        <v>1.6093121383752085</v>
      </c>
      <c r="BD18" s="156">
        <f>'KZN Totals'!BD18/'KZN Totals'!$B18*100</f>
        <v>0.91753427526682785</v>
      </c>
      <c r="BE18" s="156">
        <f>'KZN Totals'!BE18/'KZN Totals'!$B18*100</f>
        <v>1.4337904823409287</v>
      </c>
      <c r="BF18" s="156">
        <f>'KZN Totals'!BF18/'KZN Totals'!$B18*100</f>
        <v>1.0547662474800805</v>
      </c>
      <c r="BG18" s="156">
        <f>'KZN Totals'!BG18/'KZN Totals'!$B18*100</f>
        <v>0.23235620096520548</v>
      </c>
      <c r="BH18" s="156">
        <f>'KZN Totals'!BH18/'KZN Totals'!$B18*100</f>
        <v>0.63990679570981002</v>
      </c>
      <c r="BI18" s="156">
        <f>'KZN Totals'!BI18/'KZN Totals'!$B18*100</f>
        <v>1.0348032499323658</v>
      </c>
      <c r="BJ18" s="156">
        <f>'KZN Totals'!BJ18/'KZN Totals'!$B18*100</f>
        <v>1.7401079529091434</v>
      </c>
      <c r="BK18" s="156">
        <f>'KZN Totals'!BK18/'KZN Totals'!$B18*100</f>
        <v>0.66352422177035786</v>
      </c>
    </row>
    <row r="19" spans="1:63" ht="13.35" customHeight="1">
      <c r="A19" s="51" t="s">
        <v>15</v>
      </c>
      <c r="B19" s="155">
        <f t="shared" si="1"/>
        <v>99.999999999999943</v>
      </c>
      <c r="C19" s="156">
        <f>'KZN Totals'!C19/'KZN Totals'!$B19*100</f>
        <v>74.346331847383667</v>
      </c>
      <c r="D19" s="156">
        <f>'KZN Totals'!D19/'KZN Totals'!$B19*100</f>
        <v>3.0430869786187684E-2</v>
      </c>
      <c r="E19" s="156">
        <f>'KZN Totals'!E19/'KZN Totals'!$B19*100</f>
        <v>0.25371726097701164</v>
      </c>
      <c r="F19" s="156">
        <f>'KZN Totals'!F19/'KZN Totals'!$B19*100</f>
        <v>2.2579835150518795E-2</v>
      </c>
      <c r="G19" s="156">
        <f>'KZN Totals'!G19/'KZN Totals'!$B19*100</f>
        <v>0.12068532580449701</v>
      </c>
      <c r="H19" s="156">
        <f>'KZN Totals'!H19/'KZN Totals'!$B19*100</f>
        <v>1.4218993070975301E-2</v>
      </c>
      <c r="I19" s="156">
        <f>'KZN Totals'!I19/'KZN Totals'!$B19*100</f>
        <v>1.2341603985841443</v>
      </c>
      <c r="J19" s="156">
        <f>'KZN Totals'!J19/'KZN Totals'!$B19*100</f>
        <v>1.1830128081241431</v>
      </c>
      <c r="K19" s="156">
        <f>'KZN Totals'!K19/'KZN Totals'!$B19*100</f>
        <v>9.7048798861219934E-2</v>
      </c>
      <c r="L19" s="156">
        <f>'KZN Totals'!L19/'KZN Totals'!$B19*100</f>
        <v>0.41357433692358275</v>
      </c>
      <c r="M19" s="156">
        <f>'KZN Totals'!M19/'KZN Totals'!$B19*100</f>
        <v>7.7509269921444232E-2</v>
      </c>
      <c r="N19" s="156">
        <f>'KZN Totals'!N19/'KZN Totals'!$B19*100</f>
        <v>1.0149802746230738E-2</v>
      </c>
      <c r="O19" s="156">
        <f>'KZN Totals'!O19/'KZN Totals'!$B19*100</f>
        <v>3.7071343473310705</v>
      </c>
      <c r="P19" s="156">
        <f>'KZN Totals'!P19/'KZN Totals'!$B19*100</f>
        <v>2.2412989077978014E-2</v>
      </c>
      <c r="Q19" s="156">
        <f>'KZN Totals'!Q19/'KZN Totals'!$B19*100</f>
        <v>6.1964777496394965E-2</v>
      </c>
      <c r="R19" s="156">
        <f>'KZN Totals'!R19/'KZN Totals'!$B19*100</f>
        <v>0.14492435245417132</v>
      </c>
      <c r="S19" s="156">
        <f>'KZN Totals'!S19/'KZN Totals'!$B19*100</f>
        <v>0.81144660457582762</v>
      </c>
      <c r="T19" s="156">
        <f>'KZN Totals'!T19/'KZN Totals'!$B19*100</f>
        <v>5.5735857454872542E-2</v>
      </c>
      <c r="U19" s="156">
        <f>'KZN Totals'!U19/'KZN Totals'!$B19*100</f>
        <v>0.45856716115207952</v>
      </c>
      <c r="V19" s="156">
        <f>'KZN Totals'!V19/'KZN Totals'!$B19*100</f>
        <v>0.11270452200129639</v>
      </c>
      <c r="W19" s="156">
        <f>'KZN Totals'!W19/'KZN Totals'!$B19*100</f>
        <v>0.10443637218427555</v>
      </c>
      <c r="X19" s="156">
        <f>'KZN Totals'!X19/'KZN Totals'!$B19*100</f>
        <v>0.6851441276624578</v>
      </c>
      <c r="Y19" s="156">
        <f>'KZN Totals'!Y19/'KZN Totals'!$B19*100</f>
        <v>0.35432544271910155</v>
      </c>
      <c r="Z19" s="156">
        <f>'KZN Totals'!Z19/'KZN Totals'!$B19*100</f>
        <v>4.094217235625678E-2</v>
      </c>
      <c r="AA19" s="156">
        <f>'KZN Totals'!AA19/'KZN Totals'!$B19*100</f>
        <v>0.16175726732828549</v>
      </c>
      <c r="AB19" s="156">
        <f>'KZN Totals'!AB19/'KZN Totals'!$B19*100</f>
        <v>0.18981521519389322</v>
      </c>
      <c r="AC19" s="156">
        <f>'KZN Totals'!AC19/'KZN Totals'!$B19*100</f>
        <v>0.10137752752102794</v>
      </c>
      <c r="AD19" s="156">
        <f>'KZN Totals'!AD19/'KZN Totals'!$B19*100</f>
        <v>2.3257230205034358</v>
      </c>
      <c r="AE19" s="156">
        <f>'KZN Totals'!AE19/'KZN Totals'!$B19*100</f>
        <v>8.3478651627903216E-2</v>
      </c>
      <c r="AF19" s="156">
        <f>'KZN Totals'!AF19/'KZN Totals'!$B19*100</f>
        <v>9.2655185617646088E-2</v>
      </c>
      <c r="AG19" s="156">
        <f>'KZN Totals'!AG19/'KZN Totals'!$B19*100</f>
        <v>0.11440079040546099</v>
      </c>
      <c r="AH19" s="156">
        <f>'KZN Totals'!AH19/'KZN Totals'!$B19*100</f>
        <v>0.15650161604325094</v>
      </c>
      <c r="AI19" s="156">
        <f>'KZN Totals'!AI19/'KZN Totals'!$B19*100</f>
        <v>0.11900759585283693</v>
      </c>
      <c r="AJ19" s="156">
        <f>'KZN Totals'!AJ19/'KZN Totals'!$B19*100</f>
        <v>0.78919119234413826</v>
      </c>
      <c r="AK19" s="156">
        <f>'KZN Totals'!AK19/'KZN Totals'!$B19*100</f>
        <v>7.5127078774611999E-2</v>
      </c>
      <c r="AL19" s="156">
        <f>'KZN Totals'!AL19/'KZN Totals'!$B19*100</f>
        <v>0.10745813994251412</v>
      </c>
      <c r="AM19" s="156">
        <f>'KZN Totals'!AM19/'KZN Totals'!$B19*100</f>
        <v>0.76864131774286559</v>
      </c>
      <c r="AN19" s="156">
        <f>'KZN Totals'!AN19/'KZN Totals'!$B19*100</f>
        <v>0.13695281787722297</v>
      </c>
      <c r="AO19" s="156">
        <f>'KZN Totals'!AO19/'KZN Totals'!$B19*100</f>
        <v>5.8127317827957048E-2</v>
      </c>
      <c r="AP19" s="156">
        <f>'KZN Totals'!AP19/'KZN Totals'!$B19*100</f>
        <v>1.4617569799822715E-2</v>
      </c>
      <c r="AQ19" s="156">
        <f>'KZN Totals'!AQ19/'KZN Totals'!$B19*100</f>
        <v>1.7509568390529556E-2</v>
      </c>
      <c r="AR19" s="156">
        <f>'KZN Totals'!AR19/'KZN Totals'!$B19*100</f>
        <v>7.897380766930219E-2</v>
      </c>
      <c r="AS19" s="156">
        <f>'KZN Totals'!AS19/'KZN Totals'!$B19*100</f>
        <v>0.78596550160834977</v>
      </c>
      <c r="AT19" s="156">
        <f>'KZN Totals'!AT19/'KZN Totals'!$B19*100</f>
        <v>7.280050298529335E-2</v>
      </c>
      <c r="AU19" s="156">
        <f>'KZN Totals'!AU19/'KZN Totals'!$B19*100</f>
        <v>3.3295060698137728</v>
      </c>
      <c r="AV19" s="156">
        <f>'KZN Totals'!AV19/'KZN Totals'!$B19*100</f>
        <v>1.204999412794517E-2</v>
      </c>
      <c r="AW19" s="156">
        <f>'KZN Totals'!AW19/'KZN Totals'!$B19*100</f>
        <v>0.42703325344187226</v>
      </c>
      <c r="AX19" s="156">
        <f>'KZN Totals'!AX19/'KZN Totals'!$B19*100</f>
        <v>7.7472193016435167E-2</v>
      </c>
      <c r="AY19" s="156">
        <f>'KZN Totals'!AY19/'KZN Totals'!$B19*100</f>
        <v>4.2462325461628328E-2</v>
      </c>
      <c r="AZ19" s="156">
        <f>'KZN Totals'!AZ19/'KZN Totals'!$B19*100</f>
        <v>1.7399913443965256</v>
      </c>
      <c r="BA19" s="156">
        <f>'KZN Totals'!BA19/'KZN Totals'!$B19*100</f>
        <v>0.15162600303455931</v>
      </c>
      <c r="BB19" s="156">
        <f>'KZN Totals'!BB19/'KZN Totals'!$B19*100</f>
        <v>1.7922327035542942</v>
      </c>
      <c r="BC19" s="156">
        <f>'KZN Totals'!BC19/'KZN Totals'!$B19*100</f>
        <v>4.521528565855118E-2</v>
      </c>
      <c r="BD19" s="156">
        <f>'KZN Totals'!BD19/'KZN Totals'!$B19*100</f>
        <v>3.0625523537485259E-2</v>
      </c>
      <c r="BE19" s="156">
        <f>'KZN Totals'!BE19/'KZN Totals'!$B19*100</f>
        <v>0.86805376929841327</v>
      </c>
      <c r="BF19" s="156">
        <f>'KZN Totals'!BF19/'KZN Totals'!$B19*100</f>
        <v>2.5990910411352503E-2</v>
      </c>
      <c r="BG19" s="156">
        <f>'KZN Totals'!BG19/'KZN Totals'!$B19*100</f>
        <v>3.1348523185161972E-2</v>
      </c>
      <c r="BH19" s="156">
        <f>'KZN Totals'!BH19/'KZN Totals'!$B19*100</f>
        <v>5.9406471050769689E-2</v>
      </c>
      <c r="BI19" s="156">
        <f>'KZN Totals'!BI19/'KZN Totals'!$B19*100</f>
        <v>5.7506279669055249E-2</v>
      </c>
      <c r="BJ19" s="156">
        <f>'KZN Totals'!BJ19/'KZN Totals'!$B19*100</f>
        <v>0.23212923303548527</v>
      </c>
      <c r="BK19" s="156">
        <f>'KZN Totals'!BK19/'KZN Totals'!$B19*100</f>
        <v>0.46411015845093434</v>
      </c>
    </row>
    <row r="20" spans="1:63" ht="13.35" customHeight="1">
      <c r="A20" s="51" t="s">
        <v>16</v>
      </c>
      <c r="B20" s="155">
        <f t="shared" si="1"/>
        <v>100.00000000000009</v>
      </c>
      <c r="C20" s="156">
        <f>'KZN Totals'!C20/'KZN Totals'!$B20*100</f>
        <v>57.766400194908996</v>
      </c>
      <c r="D20" s="156">
        <f>'KZN Totals'!D20/'KZN Totals'!$B20*100</f>
        <v>0</v>
      </c>
      <c r="E20" s="156">
        <f>'KZN Totals'!E20/'KZN Totals'!$B20*100</f>
        <v>0.30556762616730704</v>
      </c>
      <c r="F20" s="156">
        <f>'KZN Totals'!F20/'KZN Totals'!$B20*100</f>
        <v>9.8315401749058562E-2</v>
      </c>
      <c r="G20" s="156">
        <f>'KZN Totals'!G20/'KZN Totals'!$B20*100</f>
        <v>0.10251231579044787</v>
      </c>
      <c r="H20" s="156">
        <f>'KZN Totals'!H20/'KZN Totals'!$B20*100</f>
        <v>0</v>
      </c>
      <c r="I20" s="156">
        <f>'KZN Totals'!I20/'KZN Totals'!$B20*100</f>
        <v>1.3131067903701701</v>
      </c>
      <c r="J20" s="156">
        <f>'KZN Totals'!J20/'KZN Totals'!$B20*100</f>
        <v>1.5648463036271452</v>
      </c>
      <c r="K20" s="156">
        <f>'KZN Totals'!K20/'KZN Totals'!$B20*100</f>
        <v>0.20066629776868375</v>
      </c>
      <c r="L20" s="156">
        <f>'KZN Totals'!L20/'KZN Totals'!$B20*100</f>
        <v>0.2993906296038264</v>
      </c>
      <c r="M20" s="156">
        <f>'KZN Totals'!M20/'KZN Totals'!$B20*100</f>
        <v>8.5057457905490227E-2</v>
      </c>
      <c r="N20" s="156">
        <f>'KZN Totals'!N20/'KZN Totals'!$B20*100</f>
        <v>1.4118849287955869E-2</v>
      </c>
      <c r="O20" s="156">
        <f>'KZN Totals'!O20/'KZN Totals'!$B20*100</f>
        <v>7.3754199873403854</v>
      </c>
      <c r="P20" s="156">
        <f>'KZN Totals'!P20/'KZN Totals'!$B20*100</f>
        <v>5.3742022365892997E-2</v>
      </c>
      <c r="Q20" s="156">
        <f>'KZN Totals'!Q20/'KZN Totals'!$B20*100</f>
        <v>5.4484553311677258E-2</v>
      </c>
      <c r="R20" s="156">
        <f>'KZN Totals'!R20/'KZN Totals'!$B20*100</f>
        <v>0.79999638419713348</v>
      </c>
      <c r="S20" s="156">
        <f>'KZN Totals'!S20/'KZN Totals'!$B20*100</f>
        <v>1.6081283248437297</v>
      </c>
      <c r="T20" s="156">
        <f>'KZN Totals'!T20/'KZN Totals'!$B20*100</f>
        <v>0</v>
      </c>
      <c r="U20" s="156">
        <f>'KZN Totals'!U20/'KZN Totals'!$B20*100</f>
        <v>0.51836192938380043</v>
      </c>
      <c r="V20" s="156">
        <f>'KZN Totals'!V20/'KZN Totals'!$B20*100</f>
        <v>0.10561157539024306</v>
      </c>
      <c r="W20" s="156">
        <f>'KZN Totals'!W20/'KZN Totals'!$B20*100</f>
        <v>0</v>
      </c>
      <c r="X20" s="156">
        <f>'KZN Totals'!X20/'KZN Totals'!$B20*100</f>
        <v>0.81208134437272383</v>
      </c>
      <c r="Y20" s="156">
        <f>'KZN Totals'!Y20/'KZN Totals'!$B20*100</f>
        <v>0.16073104646715614</v>
      </c>
      <c r="Z20" s="156">
        <f>'KZN Totals'!Z20/'KZN Totals'!$B20*100</f>
        <v>0</v>
      </c>
      <c r="AA20" s="156">
        <f>'KZN Totals'!AA20/'KZN Totals'!$B20*100</f>
        <v>0.20407763559206943</v>
      </c>
      <c r="AB20" s="156">
        <f>'KZN Totals'!AB20/'KZN Totals'!$B20*100</f>
        <v>0.59387409817464376</v>
      </c>
      <c r="AC20" s="156">
        <f>'KZN Totals'!AC20/'KZN Totals'!$B20*100</f>
        <v>2.2813994276270153E-2</v>
      </c>
      <c r="AD20" s="156">
        <f>'KZN Totals'!AD20/'KZN Totals'!$B20*100</f>
        <v>5.5932703882317671</v>
      </c>
      <c r="AE20" s="156">
        <f>'KZN Totals'!AE20/'KZN Totals'!$B20*100</f>
        <v>1.3064240118581115E-2</v>
      </c>
      <c r="AF20" s="156">
        <f>'KZN Totals'!AF20/'KZN Totals'!$B20*100</f>
        <v>0</v>
      </c>
      <c r="AG20" s="156">
        <f>'KZN Totals'!AG20/'KZN Totals'!$B20*100</f>
        <v>5.0136980817520112E-2</v>
      </c>
      <c r="AH20" s="156">
        <f>'KZN Totals'!AH20/'KZN Totals'!$B20*100</f>
        <v>5.3247001735370156E-2</v>
      </c>
      <c r="AI20" s="156">
        <f>'KZN Totals'!AI20/'KZN Totals'!$B20*100</f>
        <v>6.9582682542623966E-2</v>
      </c>
      <c r="AJ20" s="156">
        <f>'KZN Totals'!AJ20/'KZN Totals'!$B20*100</f>
        <v>0.51217417150226496</v>
      </c>
      <c r="AK20" s="156">
        <f>'KZN Totals'!AK20/'KZN Totals'!$B20*100</f>
        <v>0</v>
      </c>
      <c r="AL20" s="156">
        <f>'KZN Totals'!AL20/'KZN Totals'!$B20*100</f>
        <v>0.22326506568385701</v>
      </c>
      <c r="AM20" s="156">
        <f>'KZN Totals'!AM20/'KZN Totals'!$B20*100</f>
        <v>0.64341920649914741</v>
      </c>
      <c r="AN20" s="156">
        <f>'KZN Totals'!AN20/'KZN Totals'!$B20*100</f>
        <v>2.1275125794427401E-2</v>
      </c>
      <c r="AO20" s="156">
        <f>'KZN Totals'!AO20/'KZN Totals'!$B20*100</f>
        <v>0.10771003241093773</v>
      </c>
      <c r="AP20" s="156">
        <f>'KZN Totals'!AP20/'KZN Totals'!$B20*100</f>
        <v>0</v>
      </c>
      <c r="AQ20" s="156">
        <f>'KZN Totals'!AQ20/'KZN Totals'!$B20*100</f>
        <v>3.8600847862726904E-2</v>
      </c>
      <c r="AR20" s="156">
        <f>'KZN Totals'!AR20/'KZN Totals'!$B20*100</f>
        <v>2.7021669635714316E-2</v>
      </c>
      <c r="AS20" s="156">
        <f>'KZN Totals'!AS20/'KZN Totals'!$B20*100</f>
        <v>1.5410530294078844</v>
      </c>
      <c r="AT20" s="156">
        <f>'KZN Totals'!AT20/'KZN Totals'!$B20*100</f>
        <v>3.1455332674310214E-2</v>
      </c>
      <c r="AU20" s="156">
        <f>'KZN Totals'!AU20/'KZN Totals'!$B20*100</f>
        <v>12.984907681880802</v>
      </c>
      <c r="AV20" s="156">
        <f>'KZN Totals'!AV20/'KZN Totals'!$B20*100</f>
        <v>1.9026010320964921E-2</v>
      </c>
      <c r="AW20" s="156">
        <f>'KZN Totals'!AW20/'KZN Totals'!$B20*100</f>
        <v>0.4257069809315901</v>
      </c>
      <c r="AX20" s="156">
        <f>'KZN Totals'!AX20/'KZN Totals'!$B20*100</f>
        <v>3.5533872217096245E-2</v>
      </c>
      <c r="AY20" s="156">
        <f>'KZN Totals'!AY20/'KZN Totals'!$B20*100</f>
        <v>4.7252947578821813E-2</v>
      </c>
      <c r="AZ20" s="156">
        <f>'KZN Totals'!AZ20/'KZN Totals'!$B20*100</f>
        <v>0.7003035337370549</v>
      </c>
      <c r="BA20" s="156">
        <f>'KZN Totals'!BA20/'KZN Totals'!$B20*100</f>
        <v>7.7492251312934607E-2</v>
      </c>
      <c r="BB20" s="156">
        <f>'KZN Totals'!BB20/'KZN Totals'!$B20*100</f>
        <v>1.3656004998417011</v>
      </c>
      <c r="BC20" s="156">
        <f>'KZN Totals'!BC20/'KZN Totals'!$B20*100</f>
        <v>4.6521177951092389E-2</v>
      </c>
      <c r="BD20" s="156">
        <f>'KZN Totals'!BD20/'KZN Totals'!$B20*100</f>
        <v>6.9647250450953033E-2</v>
      </c>
      <c r="BE20" s="156">
        <f>'KZN Totals'!BE20/'KZN Totals'!$B20*100</f>
        <v>0.17451629489541182</v>
      </c>
      <c r="BF20" s="156">
        <f>'KZN Totals'!BF20/'KZN Totals'!$B20*100</f>
        <v>0.12206563069610016</v>
      </c>
      <c r="BG20" s="156">
        <f>'KZN Totals'!BG20/'KZN Totals'!$B20*100</f>
        <v>6.689235302891286E-2</v>
      </c>
      <c r="BH20" s="156">
        <f>'KZN Totals'!BH20/'KZN Totals'!$B20*100</f>
        <v>0.15607139574940851</v>
      </c>
      <c r="BI20" s="156">
        <f>'KZN Totals'!BI20/'KZN Totals'!$B20*100</f>
        <v>0</v>
      </c>
      <c r="BJ20" s="156">
        <f>'KZN Totals'!BJ20/'KZN Totals'!$B20*100</f>
        <v>0.17113724102619068</v>
      </c>
      <c r="BK20" s="156">
        <f>'KZN Totals'!BK20/'KZN Totals'!$B20*100</f>
        <v>0.55274434056902833</v>
      </c>
    </row>
    <row r="21" spans="1:63" ht="13.35" customHeight="1">
      <c r="A21" s="51" t="s">
        <v>17</v>
      </c>
      <c r="B21" s="155">
        <f t="shared" si="1"/>
        <v>99.999999999999943</v>
      </c>
      <c r="C21" s="156">
        <f>'KZN Totals'!C21/'KZN Totals'!$B21*100</f>
        <v>76.662632476894998</v>
      </c>
      <c r="D21" s="156">
        <f>'KZN Totals'!D21/'KZN Totals'!$B21*100</f>
        <v>6.2901135069529344E-3</v>
      </c>
      <c r="E21" s="156">
        <f>'KZN Totals'!E21/'KZN Totals'!$B21*100</f>
        <v>0.13597540200282718</v>
      </c>
      <c r="F21" s="156">
        <f>'KZN Totals'!F21/'KZN Totals'!$B21*100</f>
        <v>0</v>
      </c>
      <c r="G21" s="156">
        <f>'KZN Totals'!G21/'KZN Totals'!$B21*100</f>
        <v>2.3718068295486051E-2</v>
      </c>
      <c r="H21" s="156">
        <f>'KZN Totals'!H21/'KZN Totals'!$B21*100</f>
        <v>6.7310093135150555E-3</v>
      </c>
      <c r="I21" s="156">
        <f>'KZN Totals'!I21/'KZN Totals'!$B21*100</f>
        <v>1.1881071785761381</v>
      </c>
      <c r="J21" s="156">
        <f>'KZN Totals'!J21/'KZN Totals'!$B21*100</f>
        <v>1.5419700843391049</v>
      </c>
      <c r="K21" s="156">
        <f>'KZN Totals'!K21/'KZN Totals'!$B21*100</f>
        <v>0.13754969396279165</v>
      </c>
      <c r="L21" s="156">
        <f>'KZN Totals'!L21/'KZN Totals'!$B21*100</f>
        <v>0.58320157096019853</v>
      </c>
      <c r="M21" s="156">
        <f>'KZN Totals'!M21/'KZN Totals'!$B21*100</f>
        <v>7.5541706022826685E-2</v>
      </c>
      <c r="N21" s="156">
        <f>'KZN Totals'!N21/'KZN Totals'!$B21*100</f>
        <v>1.8715135399264348E-2</v>
      </c>
      <c r="O21" s="156">
        <f>'KZN Totals'!O21/'KZN Totals'!$B21*100</f>
        <v>5.6685176906027399</v>
      </c>
      <c r="P21" s="156">
        <f>'KZN Totals'!P21/'KZN Totals'!$B21*100</f>
        <v>9.4841586833807473E-3</v>
      </c>
      <c r="Q21" s="156">
        <f>'KZN Totals'!Q21/'KZN Totals'!$B21*100</f>
        <v>3.3792214151839049E-2</v>
      </c>
      <c r="R21" s="156">
        <f>'KZN Totals'!R21/'KZN Totals'!$B21*100</f>
        <v>0.42523910658687109</v>
      </c>
      <c r="S21" s="156">
        <f>'KZN Totals'!S21/'KZN Totals'!$B21*100</f>
        <v>0.27964513146576925</v>
      </c>
      <c r="T21" s="156">
        <f>'KZN Totals'!T21/'KZN Totals'!$B21*100</f>
        <v>1.3912712118182503E-2</v>
      </c>
      <c r="U21" s="156">
        <f>'KZN Totals'!U21/'KZN Totals'!$B21*100</f>
        <v>0.27442334768885474</v>
      </c>
      <c r="V21" s="156">
        <f>'KZN Totals'!V21/'KZN Totals'!$B21*100</f>
        <v>1.5999618935909878E-2</v>
      </c>
      <c r="W21" s="156">
        <f>'KZN Totals'!W21/'KZN Totals'!$B21*100</f>
        <v>1.1169360432907081E-3</v>
      </c>
      <c r="X21" s="156">
        <f>'KZN Totals'!X21/'KZN Totals'!$B21*100</f>
        <v>0.47670149388568395</v>
      </c>
      <c r="Y21" s="156">
        <f>'KZN Totals'!Y21/'KZN Totals'!$B21*100</f>
        <v>0.61460875434759754</v>
      </c>
      <c r="Z21" s="156">
        <f>'KZN Totals'!Z21/'KZN Totals'!$B21*100</f>
        <v>3.0484760776278867E-2</v>
      </c>
      <c r="AA21" s="156">
        <f>'KZN Totals'!AA21/'KZN Totals'!$B21*100</f>
        <v>0</v>
      </c>
      <c r="AB21" s="156">
        <f>'KZN Totals'!AB21/'KZN Totals'!$B21*100</f>
        <v>5.2907496787454585E-4</v>
      </c>
      <c r="AC21" s="156">
        <f>'KZN Totals'!AC21/'KZN Totals'!$B21*100</f>
        <v>5.8227639519970856E-2</v>
      </c>
      <c r="AD21" s="156">
        <f>'KZN Totals'!AD21/'KZN Totals'!$B21*100</f>
        <v>0.90986450727798918</v>
      </c>
      <c r="AE21" s="156">
        <f>'KZN Totals'!AE21/'KZN Totals'!$B21*100</f>
        <v>2.8874795446721214E-2</v>
      </c>
      <c r="AF21" s="156">
        <f>'KZN Totals'!AF21/'KZN Totals'!$B21*100</f>
        <v>2.4866523490103657E-2</v>
      </c>
      <c r="AG21" s="156">
        <f>'KZN Totals'!AG21/'KZN Totals'!$B21*100</f>
        <v>7.8763586421175452E-2</v>
      </c>
      <c r="AH21" s="156">
        <f>'KZN Totals'!AH21/'KZN Totals'!$B21*100</f>
        <v>2.2515079188439008E-2</v>
      </c>
      <c r="AI21" s="156">
        <f>'KZN Totals'!AI21/'KZN Totals'!$B21*100</f>
        <v>7.0010913071619621E-2</v>
      </c>
      <c r="AJ21" s="156">
        <f>'KZN Totals'!AJ21/'KZN Totals'!$B21*100</f>
        <v>0</v>
      </c>
      <c r="AK21" s="156">
        <f>'KZN Totals'!AK21/'KZN Totals'!$B21*100</f>
        <v>4.3722059709546554E-2</v>
      </c>
      <c r="AL21" s="156">
        <f>'KZN Totals'!AL21/'KZN Totals'!$B21*100</f>
        <v>3.6702126475149054E-2</v>
      </c>
      <c r="AM21" s="156">
        <f>'KZN Totals'!AM21/'KZN Totals'!$B21*100</f>
        <v>0.1082294957745968</v>
      </c>
      <c r="AN21" s="156">
        <f>'KZN Totals'!AN21/'KZN Totals'!$B21*100</f>
        <v>6.8583792131885575E-5</v>
      </c>
      <c r="AO21" s="156">
        <f>'KZN Totals'!AO21/'KZN Totals'!$B21*100</f>
        <v>0</v>
      </c>
      <c r="AP21" s="156">
        <f>'KZN Totals'!AP21/'KZN Totals'!$B21*100</f>
        <v>8.2888411633678851E-3</v>
      </c>
      <c r="AQ21" s="156">
        <f>'KZN Totals'!AQ21/'KZN Totals'!$B21*100</f>
        <v>8.7199392853397372E-4</v>
      </c>
      <c r="AR21" s="156">
        <f>'KZN Totals'!AR21/'KZN Totals'!$B21*100</f>
        <v>2.5366205404207393E-2</v>
      </c>
      <c r="AS21" s="156">
        <f>'KZN Totals'!AS21/'KZN Totals'!$B21*100</f>
        <v>0.19343272796494188</v>
      </c>
      <c r="AT21" s="156">
        <f>'KZN Totals'!AT21/'KZN Totals'!$B21*100</f>
        <v>7.3874541810631036E-3</v>
      </c>
      <c r="AU21" s="156">
        <f>'KZN Totals'!AU21/'KZN Totals'!$B21*100</f>
        <v>6.1466842322652058</v>
      </c>
      <c r="AV21" s="156">
        <f>'KZN Totals'!AV21/'KZN Totals'!$B21*100</f>
        <v>0</v>
      </c>
      <c r="AW21" s="156">
        <f>'KZN Totals'!AW21/'KZN Totals'!$B21*100</f>
        <v>7.5763535399634976E-3</v>
      </c>
      <c r="AX21" s="156">
        <f>'KZN Totals'!AX21/'KZN Totals'!$B21*100</f>
        <v>0</v>
      </c>
      <c r="AY21" s="156">
        <f>'KZN Totals'!AY21/'KZN Totals'!$B21*100</f>
        <v>5.9471945462935064E-3</v>
      </c>
      <c r="AZ21" s="156">
        <f>'KZN Totals'!AZ21/'KZN Totals'!$B21*100</f>
        <v>0.8667550869881876</v>
      </c>
      <c r="BA21" s="156">
        <f>'KZN Totals'!BA21/'KZN Totals'!$B21*100</f>
        <v>0.17226289046611604</v>
      </c>
      <c r="BB21" s="156">
        <f>'KZN Totals'!BB21/'KZN Totals'!$B21*100</f>
        <v>1.4307086362819414</v>
      </c>
      <c r="BC21" s="156">
        <f>'KZN Totals'!BC21/'KZN Totals'!$B21*100</f>
        <v>0</v>
      </c>
      <c r="BD21" s="156">
        <f>'KZN Totals'!BD21/'KZN Totals'!$B21*100</f>
        <v>1.1571065501108124E-2</v>
      </c>
      <c r="BE21" s="156">
        <f>'KZN Totals'!BE21/'KZN Totals'!$B21*100</f>
        <v>0.93376426383651712</v>
      </c>
      <c r="BF21" s="156">
        <f>'KZN Totals'!BF21/'KZN Totals'!$B21*100</f>
        <v>6.1235528689183557E-3</v>
      </c>
      <c r="BG21" s="156">
        <f>'KZN Totals'!BG21/'KZN Totals'!$B21*100</f>
        <v>1.2057030656785483E-2</v>
      </c>
      <c r="BH21" s="156">
        <f>'KZN Totals'!BH21/'KZN Totals'!$B21*100</f>
        <v>0.32983477014325235</v>
      </c>
      <c r="BI21" s="156">
        <f>'KZN Totals'!BI21/'KZN Totals'!$B21*100</f>
        <v>8.259448109597077E-2</v>
      </c>
      <c r="BJ21" s="156">
        <f>'KZN Totals'!BJ21/'KZN Totals'!$B21*100</f>
        <v>0</v>
      </c>
      <c r="BK21" s="156">
        <f>'KZN Totals'!BK21/'KZN Totals'!$B21*100</f>
        <v>0.15204046947180005</v>
      </c>
    </row>
    <row r="22" spans="1:63" ht="13.35" customHeight="1">
      <c r="A22" s="51" t="s">
        <v>18</v>
      </c>
      <c r="B22" s="155">
        <f t="shared" si="1"/>
        <v>100</v>
      </c>
      <c r="C22" s="156">
        <f>'KZN Totals'!C22/'KZN Totals'!$B22*100</f>
        <v>67.760002085634994</v>
      </c>
      <c r="D22" s="156">
        <f>'KZN Totals'!D22/'KZN Totals'!$B22*100</f>
        <v>0</v>
      </c>
      <c r="E22" s="156">
        <f>'KZN Totals'!E22/'KZN Totals'!$B22*100</f>
        <v>0</v>
      </c>
      <c r="F22" s="156">
        <f>'KZN Totals'!F22/'KZN Totals'!$B22*100</f>
        <v>0</v>
      </c>
      <c r="G22" s="156">
        <f>'KZN Totals'!G22/'KZN Totals'!$B22*100</f>
        <v>0.13080636031762716</v>
      </c>
      <c r="H22" s="156">
        <f>'KZN Totals'!H22/'KZN Totals'!$B22*100</f>
        <v>0</v>
      </c>
      <c r="I22" s="156">
        <f>'KZN Totals'!I22/'KZN Totals'!$B22*100</f>
        <v>0.41839023474333736</v>
      </c>
      <c r="J22" s="156">
        <f>'KZN Totals'!J22/'KZN Totals'!$B22*100</f>
        <v>0.31626001075103216</v>
      </c>
      <c r="K22" s="156">
        <f>'KZN Totals'!K22/'KZN Totals'!$B22*100</f>
        <v>3.0454505349357858E-2</v>
      </c>
      <c r="L22" s="156">
        <f>'KZN Totals'!L22/'KZN Totals'!$B22*100</f>
        <v>0.49660683374516323</v>
      </c>
      <c r="M22" s="156">
        <f>'KZN Totals'!M22/'KZN Totals'!$B22*100</f>
        <v>0.22417047576494081</v>
      </c>
      <c r="N22" s="156">
        <f>'KZN Totals'!N22/'KZN Totals'!$B22*100</f>
        <v>0</v>
      </c>
      <c r="O22" s="156">
        <f>'KZN Totals'!O22/'KZN Totals'!$B22*100</f>
        <v>10.552567950133469</v>
      </c>
      <c r="P22" s="156">
        <f>'KZN Totals'!P22/'KZN Totals'!$B22*100</f>
        <v>0</v>
      </c>
      <c r="Q22" s="156">
        <f>'KZN Totals'!Q22/'KZN Totals'!$B22*100</f>
        <v>3.0214977291040282E-4</v>
      </c>
      <c r="R22" s="156">
        <f>'KZN Totals'!R22/'KZN Totals'!$B22*100</f>
        <v>0.26993223459491283</v>
      </c>
      <c r="S22" s="156">
        <f>'KZN Totals'!S22/'KZN Totals'!$B22*100</f>
        <v>1.1848120486194669</v>
      </c>
      <c r="T22" s="156">
        <f>'KZN Totals'!T22/'KZN Totals'!$B22*100</f>
        <v>0</v>
      </c>
      <c r="U22" s="156">
        <f>'KZN Totals'!U22/'KZN Totals'!$B22*100</f>
        <v>0.48131362944621792</v>
      </c>
      <c r="V22" s="156">
        <f>'KZN Totals'!V22/'KZN Totals'!$B22*100</f>
        <v>0</v>
      </c>
      <c r="W22" s="156">
        <f>'KZN Totals'!W22/'KZN Totals'!$B22*100</f>
        <v>0</v>
      </c>
      <c r="X22" s="156">
        <f>'KZN Totals'!X22/'KZN Totals'!$B22*100</f>
        <v>7.7730580916070782E-2</v>
      </c>
      <c r="Y22" s="156">
        <f>'KZN Totals'!Y22/'KZN Totals'!$B22*100</f>
        <v>0.16068731964520078</v>
      </c>
      <c r="Z22" s="156">
        <f>'KZN Totals'!Z22/'KZN Totals'!$B22*100</f>
        <v>8.3582310871397961E-2</v>
      </c>
      <c r="AA22" s="156">
        <f>'KZN Totals'!AA22/'KZN Totals'!$B22*100</f>
        <v>1.1478560284865666E-2</v>
      </c>
      <c r="AB22" s="156">
        <f>'KZN Totals'!AB22/'KZN Totals'!$B22*100</f>
        <v>0.11287720609644018</v>
      </c>
      <c r="AC22" s="156">
        <f>'KZN Totals'!AC22/'KZN Totals'!$B22*100</f>
        <v>5.4798696897320365E-2</v>
      </c>
      <c r="AD22" s="156">
        <f>'KZN Totals'!AD22/'KZN Totals'!$B22*100</f>
        <v>3.1451036004530848</v>
      </c>
      <c r="AE22" s="156">
        <f>'KZN Totals'!AE22/'KZN Totals'!$B22*100</f>
        <v>6.0357618674011522E-2</v>
      </c>
      <c r="AF22" s="156">
        <f>'KZN Totals'!AF22/'KZN Totals'!$B22*100</f>
        <v>0</v>
      </c>
      <c r="AG22" s="156">
        <f>'KZN Totals'!AG22/'KZN Totals'!$B22*100</f>
        <v>0</v>
      </c>
      <c r="AH22" s="156">
        <f>'KZN Totals'!AH22/'KZN Totals'!$B22*100</f>
        <v>8.8454944056894788E-2</v>
      </c>
      <c r="AI22" s="156">
        <f>'KZN Totals'!AI22/'KZN Totals'!$B22*100</f>
        <v>5.182791179823646E-2</v>
      </c>
      <c r="AJ22" s="156">
        <f>'KZN Totals'!AJ22/'KZN Totals'!$B22*100</f>
        <v>0.74461289062322933</v>
      </c>
      <c r="AK22" s="156">
        <f>'KZN Totals'!AK22/'KZN Totals'!$B22*100</f>
        <v>5.7032726565419559E-3</v>
      </c>
      <c r="AL22" s="156">
        <f>'KZN Totals'!AL22/'KZN Totals'!$B22*100</f>
        <v>0.15007920119317542</v>
      </c>
      <c r="AM22" s="156">
        <f>'KZN Totals'!AM22/'KZN Totals'!$B22*100</f>
        <v>0.44106005941085974</v>
      </c>
      <c r="AN22" s="156">
        <f>'KZN Totals'!AN22/'KZN Totals'!$B22*100</f>
        <v>0</v>
      </c>
      <c r="AO22" s="156">
        <f>'KZN Totals'!AO22/'KZN Totals'!$B22*100</f>
        <v>0</v>
      </c>
      <c r="AP22" s="156">
        <f>'KZN Totals'!AP22/'KZN Totals'!$B22*100</f>
        <v>0</v>
      </c>
      <c r="AQ22" s="156">
        <f>'KZN Totals'!AQ22/'KZN Totals'!$B22*100</f>
        <v>0</v>
      </c>
      <c r="AR22" s="156">
        <f>'KZN Totals'!AR22/'KZN Totals'!$B22*100</f>
        <v>0</v>
      </c>
      <c r="AS22" s="156">
        <f>'KZN Totals'!AS22/'KZN Totals'!$B22*100</f>
        <v>0.32415434518620545</v>
      </c>
      <c r="AT22" s="156">
        <f>'KZN Totals'!AT22/'KZN Totals'!$B22*100</f>
        <v>0</v>
      </c>
      <c r="AU22" s="156">
        <f>'KZN Totals'!AU22/'KZN Totals'!$B22*100</f>
        <v>8.4062747796839883</v>
      </c>
      <c r="AV22" s="156">
        <f>'KZN Totals'!AV22/'KZN Totals'!$B22*100</f>
        <v>0</v>
      </c>
      <c r="AW22" s="156">
        <f>'KZN Totals'!AW22/'KZN Totals'!$B22*100</f>
        <v>0.29590848579293649</v>
      </c>
      <c r="AX22" s="156">
        <f>'KZN Totals'!AX22/'KZN Totals'!$B22*100</f>
        <v>5.7925085998367383E-2</v>
      </c>
      <c r="AY22" s="156">
        <f>'KZN Totals'!AY22/'KZN Totals'!$B22*100</f>
        <v>0</v>
      </c>
      <c r="AZ22" s="156">
        <f>'KZN Totals'!AZ22/'KZN Totals'!$B22*100</f>
        <v>0.18678386559141449</v>
      </c>
      <c r="BA22" s="156">
        <f>'KZN Totals'!BA22/'KZN Totals'!$B22*100</f>
        <v>1.5982627106954937E-2</v>
      </c>
      <c r="BB22" s="156">
        <f>'KZN Totals'!BB22/'KZN Totals'!$B22*100</f>
        <v>2.6089699827265851</v>
      </c>
      <c r="BC22" s="156">
        <f>'KZN Totals'!BC22/'KZN Totals'!$B22*100</f>
        <v>0</v>
      </c>
      <c r="BD22" s="156">
        <f>'KZN Totals'!BD22/'KZN Totals'!$B22*100</f>
        <v>0</v>
      </c>
      <c r="BE22" s="156">
        <f>'KZN Totals'!BE22/'KZN Totals'!$B22*100</f>
        <v>0.47737427741861244</v>
      </c>
      <c r="BF22" s="156">
        <f>'KZN Totals'!BF22/'KZN Totals'!$B22*100</f>
        <v>0</v>
      </c>
      <c r="BG22" s="156">
        <f>'KZN Totals'!BG22/'KZN Totals'!$B22*100</f>
        <v>0</v>
      </c>
      <c r="BH22" s="156">
        <f>'KZN Totals'!BH22/'KZN Totals'!$B22*100</f>
        <v>0.4915289923320314</v>
      </c>
      <c r="BI22" s="156">
        <f>'KZN Totals'!BI22/'KZN Totals'!$B22*100</f>
        <v>0</v>
      </c>
      <c r="BJ22" s="156">
        <f>'KZN Totals'!BJ22/'KZN Totals'!$B22*100</f>
        <v>0</v>
      </c>
      <c r="BK22" s="156">
        <f>'KZN Totals'!BK22/'KZN Totals'!$B22*100</f>
        <v>8.1124865712145916E-2</v>
      </c>
    </row>
    <row r="23" spans="1:63" ht="13.35" customHeight="1">
      <c r="A23" s="51" t="s">
        <v>19</v>
      </c>
      <c r="B23" s="155">
        <f t="shared" si="1"/>
        <v>100.00000000000003</v>
      </c>
      <c r="C23" s="156">
        <f>'KZN Totals'!C23/'KZN Totals'!$B23*100</f>
        <v>21.760477337572631</v>
      </c>
      <c r="D23" s="156">
        <f>'KZN Totals'!D23/'KZN Totals'!$B23*100</f>
        <v>0.98220050121833546</v>
      </c>
      <c r="E23" s="156">
        <f>'KZN Totals'!E23/'KZN Totals'!$B23*100</f>
        <v>2.5581572936986718E-2</v>
      </c>
      <c r="F23" s="156">
        <f>'KZN Totals'!F23/'KZN Totals'!$B23*100</f>
        <v>1.1000423467014697</v>
      </c>
      <c r="G23" s="156">
        <f>'KZN Totals'!G23/'KZN Totals'!$B23*100</f>
        <v>0</v>
      </c>
      <c r="H23" s="156">
        <f>'KZN Totals'!H23/'KZN Totals'!$B23*100</f>
        <v>0.15480843324146645</v>
      </c>
      <c r="I23" s="156">
        <f>'KZN Totals'!I23/'KZN Totals'!$B23*100</f>
        <v>1.2782108865733188</v>
      </c>
      <c r="J23" s="156">
        <f>'KZN Totals'!J23/'KZN Totals'!$B23*100</f>
        <v>35.593409187151593</v>
      </c>
      <c r="K23" s="156">
        <f>'KZN Totals'!K23/'KZN Totals'!$B23*100</f>
        <v>0</v>
      </c>
      <c r="L23" s="156">
        <f>'KZN Totals'!L23/'KZN Totals'!$B23*100</f>
        <v>0</v>
      </c>
      <c r="M23" s="156">
        <f>'KZN Totals'!M23/'KZN Totals'!$B23*100</f>
        <v>0</v>
      </c>
      <c r="N23" s="156">
        <f>'KZN Totals'!N23/'KZN Totals'!$B23*100</f>
        <v>0</v>
      </c>
      <c r="O23" s="156">
        <f>'KZN Totals'!O23/'KZN Totals'!$B23*100</f>
        <v>5.1424862373220224</v>
      </c>
      <c r="P23" s="156">
        <f>'KZN Totals'!P23/'KZN Totals'!$B23*100</f>
        <v>0.22214663066040027</v>
      </c>
      <c r="Q23" s="156">
        <f>'KZN Totals'!Q23/'KZN Totals'!$B23*100</f>
        <v>0</v>
      </c>
      <c r="R23" s="156">
        <f>'KZN Totals'!R23/'KZN Totals'!$B23*100</f>
        <v>0</v>
      </c>
      <c r="S23" s="156">
        <f>'KZN Totals'!S23/'KZN Totals'!$B23*100</f>
        <v>6.4643281105734847</v>
      </c>
      <c r="T23" s="156">
        <f>'KZN Totals'!T23/'KZN Totals'!$B23*100</f>
        <v>0</v>
      </c>
      <c r="U23" s="156">
        <f>'KZN Totals'!U23/'KZN Totals'!$B23*100</f>
        <v>0</v>
      </c>
      <c r="V23" s="156">
        <f>'KZN Totals'!V23/'KZN Totals'!$B23*100</f>
        <v>0</v>
      </c>
      <c r="W23" s="156">
        <f>'KZN Totals'!W23/'KZN Totals'!$B23*100</f>
        <v>0</v>
      </c>
      <c r="X23" s="156">
        <f>'KZN Totals'!X23/'KZN Totals'!$B23*100</f>
        <v>0</v>
      </c>
      <c r="Y23" s="156">
        <f>'KZN Totals'!Y23/'KZN Totals'!$B23*100</f>
        <v>0</v>
      </c>
      <c r="Z23" s="156">
        <f>'KZN Totals'!Z23/'KZN Totals'!$B23*100</f>
        <v>0</v>
      </c>
      <c r="AA23" s="156">
        <f>'KZN Totals'!AA23/'KZN Totals'!$B23*100</f>
        <v>0.72284430992231807</v>
      </c>
      <c r="AB23" s="156">
        <f>'KZN Totals'!AB23/'KZN Totals'!$B23*100</f>
        <v>5.8903567536046766E-2</v>
      </c>
      <c r="AC23" s="156">
        <f>'KZN Totals'!AC23/'KZN Totals'!$B23*100</f>
        <v>2.8307728620122319</v>
      </c>
      <c r="AD23" s="156">
        <f>'KZN Totals'!AD23/'KZN Totals'!$B23*100</f>
        <v>6.3961221528785348</v>
      </c>
      <c r="AE23" s="156">
        <f>'KZN Totals'!AE23/'KZN Totals'!$B23*100</f>
        <v>0</v>
      </c>
      <c r="AF23" s="156">
        <f>'KZN Totals'!AF23/'KZN Totals'!$B23*100</f>
        <v>4.7345000659497809E-2</v>
      </c>
      <c r="AG23" s="156">
        <f>'KZN Totals'!AG23/'KZN Totals'!$B23*100</f>
        <v>3.2250137106123606</v>
      </c>
      <c r="AH23" s="156">
        <f>'KZN Totals'!AH23/'KZN Totals'!$B23*100</f>
        <v>0.22589535505279454</v>
      </c>
      <c r="AI23" s="156">
        <f>'KZN Totals'!AI23/'KZN Totals'!$B23*100</f>
        <v>0</v>
      </c>
      <c r="AJ23" s="156">
        <f>'KZN Totals'!AJ23/'KZN Totals'!$B23*100</f>
        <v>3.3352539760775848</v>
      </c>
      <c r="AK23" s="156">
        <f>'KZN Totals'!AK23/'KZN Totals'!$B23*100</f>
        <v>4.3735117911266304E-3</v>
      </c>
      <c r="AL23" s="156">
        <f>'KZN Totals'!AL23/'KZN Totals'!$B23*100</f>
        <v>0</v>
      </c>
      <c r="AM23" s="156">
        <f>'KZN Totals'!AM23/'KZN Totals'!$B23*100</f>
        <v>1.3400995494588646</v>
      </c>
      <c r="AN23" s="156">
        <f>'KZN Totals'!AN23/'KZN Totals'!$B23*100</f>
        <v>0</v>
      </c>
      <c r="AO23" s="156">
        <f>'KZN Totals'!AO23/'KZN Totals'!$B23*100</f>
        <v>0</v>
      </c>
      <c r="AP23" s="156">
        <f>'KZN Totals'!AP23/'KZN Totals'!$B23*100</f>
        <v>0</v>
      </c>
      <c r="AQ23" s="156">
        <f>'KZN Totals'!AQ23/'KZN Totals'!$B23*100</f>
        <v>0</v>
      </c>
      <c r="AR23" s="156">
        <f>'KZN Totals'!AR23/'KZN Totals'!$B23*100</f>
        <v>0.36303618907455104</v>
      </c>
      <c r="AS23" s="156">
        <f>'KZN Totals'!AS23/'KZN Totals'!$B23*100</f>
        <v>1.3002867079951961</v>
      </c>
      <c r="AT23" s="156">
        <f>'KZN Totals'!AT23/'KZN Totals'!$B23*100</f>
        <v>0</v>
      </c>
      <c r="AU23" s="156">
        <f>'KZN Totals'!AU23/'KZN Totals'!$B23*100</f>
        <v>0.64502356836909658</v>
      </c>
      <c r="AV23" s="156">
        <f>'KZN Totals'!AV23/'KZN Totals'!$B23*100</f>
        <v>0.8031294906594284</v>
      </c>
      <c r="AW23" s="156">
        <f>'KZN Totals'!AW23/'KZN Totals'!$B23*100</f>
        <v>1.610563072287902E-2</v>
      </c>
      <c r="AX23" s="156">
        <f>'KZN Totals'!AX23/'KZN Totals'!$B23*100</f>
        <v>0</v>
      </c>
      <c r="AY23" s="156">
        <f>'KZN Totals'!AY23/'KZN Totals'!$B23*100</f>
        <v>0</v>
      </c>
      <c r="AZ23" s="156">
        <f>'KZN Totals'!AZ23/'KZN Totals'!$B23*100</f>
        <v>0.28139730230685395</v>
      </c>
      <c r="BA23" s="156">
        <f>'KZN Totals'!BA23/'KZN Totals'!$B23*100</f>
        <v>2.35562204527626</v>
      </c>
      <c r="BB23" s="156">
        <f>'KZN Totals'!BB23/'KZN Totals'!$B23*100</f>
        <v>0</v>
      </c>
      <c r="BC23" s="156">
        <f>'KZN Totals'!BC23/'KZN Totals'!$B23*100</f>
        <v>0.27015112912967115</v>
      </c>
      <c r="BD23" s="156">
        <f>'KZN Totals'!BD23/'KZN Totals'!$B23*100</f>
        <v>0</v>
      </c>
      <c r="BE23" s="156">
        <f>'KZN Totals'!BE23/'KZN Totals'!$B23*100</f>
        <v>3.052051732396615</v>
      </c>
      <c r="BF23" s="156">
        <f>'KZN Totals'!BF23/'KZN Totals'!$B23*100</f>
        <v>0</v>
      </c>
      <c r="BG23" s="156">
        <f>'KZN Totals'!BG23/'KZN Totals'!$B23*100</f>
        <v>2.0826246624412525E-4</v>
      </c>
      <c r="BH23" s="156">
        <f>'KZN Totals'!BH23/'KZN Totals'!$B23*100</f>
        <v>2.672701650132941E-3</v>
      </c>
      <c r="BI23" s="156">
        <f>'KZN Totals'!BI23/'KZN Totals'!$B23*100</f>
        <v>0</v>
      </c>
      <c r="BJ23" s="156">
        <f>'KZN Totals'!BJ23/'KZN Totals'!$B23*100</f>
        <v>0</v>
      </c>
      <c r="BK23" s="156">
        <f>'KZN Totals'!BK23/'KZN Totals'!$B23*100</f>
        <v>0</v>
      </c>
    </row>
    <row r="24" spans="1:63" ht="13.35" customHeight="1">
      <c r="A24" s="51" t="s">
        <v>20</v>
      </c>
      <c r="B24" s="155">
        <f t="shared" si="1"/>
        <v>99.999999999999972</v>
      </c>
      <c r="C24" s="154">
        <f>'KZN Totals'!C24/'KZN Totals'!$B24*100</f>
        <v>52.375556010592881</v>
      </c>
      <c r="D24" s="154">
        <f>'KZN Totals'!D24/'KZN Totals'!$B24*100</f>
        <v>0.16743129771661175</v>
      </c>
      <c r="E24" s="154">
        <f>'KZN Totals'!E24/'KZN Totals'!$B24*100</f>
        <v>0.92160281433173641</v>
      </c>
      <c r="F24" s="154">
        <f>'KZN Totals'!F24/'KZN Totals'!$B24*100</f>
        <v>0.246060918210498</v>
      </c>
      <c r="G24" s="154">
        <f>'KZN Totals'!G24/'KZN Totals'!$B24*100</f>
        <v>0.23114701349893885</v>
      </c>
      <c r="H24" s="154">
        <f>'KZN Totals'!H24/'KZN Totals'!$B24*100</f>
        <v>0.11064816071587619</v>
      </c>
      <c r="I24" s="154">
        <f>'KZN Totals'!I24/'KZN Totals'!$B24*100</f>
        <v>1.505591188589706</v>
      </c>
      <c r="J24" s="154">
        <f>'KZN Totals'!J24/'KZN Totals'!$B24*100</f>
        <v>2.3373832821548151</v>
      </c>
      <c r="K24" s="154">
        <f>'KZN Totals'!K24/'KZN Totals'!$B24*100</f>
        <v>0.29725305377873568</v>
      </c>
      <c r="L24" s="154">
        <f>'KZN Totals'!L24/'KZN Totals'!$B24*100</f>
        <v>0.79810173758432335</v>
      </c>
      <c r="M24" s="154">
        <f>'KZN Totals'!M24/'KZN Totals'!$B24*100</f>
        <v>0.26764609253360555</v>
      </c>
      <c r="N24" s="154">
        <f>'KZN Totals'!N24/'KZN Totals'!$B24*100</f>
        <v>8.7040943929639972E-2</v>
      </c>
      <c r="O24" s="154">
        <f>'KZN Totals'!O24/'KZN Totals'!$B24*100</f>
        <v>6.6771394640371016</v>
      </c>
      <c r="P24" s="154">
        <f>'KZN Totals'!P24/'KZN Totals'!$B24*100</f>
        <v>0.14629955228715569</v>
      </c>
      <c r="Q24" s="154">
        <f>'KZN Totals'!Q24/'KZN Totals'!$B24*100</f>
        <v>0.1823911649349218</v>
      </c>
      <c r="R24" s="154">
        <f>'KZN Totals'!R24/'KZN Totals'!$B24*100</f>
        <v>1.8768528681491217</v>
      </c>
      <c r="S24" s="154">
        <f>'KZN Totals'!S24/'KZN Totals'!$B24*100</f>
        <v>1.1226602469058309</v>
      </c>
      <c r="T24" s="154">
        <f>'KZN Totals'!T24/'KZN Totals'!$B24*100</f>
        <v>0.15577150642182164</v>
      </c>
      <c r="U24" s="154">
        <f>'KZN Totals'!U24/'KZN Totals'!$B24*100</f>
        <v>0.84383663542756859</v>
      </c>
      <c r="V24" s="154">
        <f>'KZN Totals'!V24/'KZN Totals'!$B24*100</f>
        <v>0.21991423314019587</v>
      </c>
      <c r="W24" s="154">
        <f>'KZN Totals'!W24/'KZN Totals'!$B24*100</f>
        <v>0.42091057288048839</v>
      </c>
      <c r="X24" s="154">
        <f>'KZN Totals'!X24/'KZN Totals'!$B24*100</f>
        <v>3.1416106845298568</v>
      </c>
      <c r="Y24" s="154">
        <f>'KZN Totals'!Y24/'KZN Totals'!$B24*100</f>
        <v>0.63775170707404105</v>
      </c>
      <c r="Z24" s="154">
        <f>'KZN Totals'!Z24/'KZN Totals'!$B24*100</f>
        <v>0.23617119164197589</v>
      </c>
      <c r="AA24" s="154">
        <f>'KZN Totals'!AA24/'KZN Totals'!$B24*100</f>
        <v>0.14410210954742422</v>
      </c>
      <c r="AB24" s="154">
        <f>'KZN Totals'!AB24/'KZN Totals'!$B24*100</f>
        <v>0.53926460393611042</v>
      </c>
      <c r="AC24" s="154">
        <f>'KZN Totals'!AC24/'KZN Totals'!$B24*100</f>
        <v>1.1971310963368686</v>
      </c>
      <c r="AD24" s="154">
        <f>'KZN Totals'!AD24/'KZN Totals'!$B24*100</f>
        <v>3.7783484564049314</v>
      </c>
      <c r="AE24" s="154">
        <f>'KZN Totals'!AE24/'KZN Totals'!$B24*100</f>
        <v>0.10922059083544977</v>
      </c>
      <c r="AF24" s="154">
        <f>'KZN Totals'!AF24/'KZN Totals'!$B24*100</f>
        <v>0.1051923727143509</v>
      </c>
      <c r="AG24" s="154">
        <f>'KZN Totals'!AG24/'KZN Totals'!$B24*100</f>
        <v>0.65340610218867257</v>
      </c>
      <c r="AH24" s="154">
        <f>'KZN Totals'!AH24/'KZN Totals'!$B24*100</f>
        <v>0.26048475250010089</v>
      </c>
      <c r="AI24" s="154">
        <f>'KZN Totals'!AI24/'KZN Totals'!$B24*100</f>
        <v>0.26597295831636814</v>
      </c>
      <c r="AJ24" s="154">
        <f>'KZN Totals'!AJ24/'KZN Totals'!$B24*100</f>
        <v>0.65443505038931293</v>
      </c>
      <c r="AK24" s="154">
        <f>'KZN Totals'!AK24/'KZN Totals'!$B24*100</f>
        <v>0.23870206380932948</v>
      </c>
      <c r="AL24" s="154">
        <f>'KZN Totals'!AL24/'KZN Totals'!$B24*100</f>
        <v>0.49907165506314538</v>
      </c>
      <c r="AM24" s="154">
        <f>'KZN Totals'!AM24/'KZN Totals'!$B24*100</f>
        <v>1.9231372611368276</v>
      </c>
      <c r="AN24" s="154">
        <f>'KZN Totals'!AN24/'KZN Totals'!$B24*100</f>
        <v>0.22707062576004136</v>
      </c>
      <c r="AO24" s="154">
        <f>'KZN Totals'!AO24/'KZN Totals'!$B24*100</f>
        <v>0.1808417183824382</v>
      </c>
      <c r="AP24" s="154">
        <f>'KZN Totals'!AP24/'KZN Totals'!$B24*100</f>
        <v>0.10136902561052931</v>
      </c>
      <c r="AQ24" s="154">
        <f>'KZN Totals'!AQ24/'KZN Totals'!$B24*100</f>
        <v>0.15884295003517915</v>
      </c>
      <c r="AR24" s="154">
        <f>'KZN Totals'!AR24/'KZN Totals'!$B24*100</f>
        <v>0.19260863703929951</v>
      </c>
      <c r="AS24" s="154">
        <f>'KZN Totals'!AS24/'KZN Totals'!$B24*100</f>
        <v>0.98471912870390021</v>
      </c>
      <c r="AT24" s="154">
        <f>'KZN Totals'!AT24/'KZN Totals'!$B24*100</f>
        <v>0.19675006717913701</v>
      </c>
      <c r="AU24" s="154">
        <f>'KZN Totals'!AU24/'KZN Totals'!$B24*100</f>
        <v>2.7195578550140853</v>
      </c>
      <c r="AV24" s="154">
        <f>'KZN Totals'!AV24/'KZN Totals'!$B24*100</f>
        <v>6.6518756106078908E-2</v>
      </c>
      <c r="AW24" s="154">
        <f>'KZN Totals'!AW24/'KZN Totals'!$B24*100</f>
        <v>0.50883209719795164</v>
      </c>
      <c r="AX24" s="154">
        <f>'KZN Totals'!AX24/'KZN Totals'!$B24*100</f>
        <v>0.1250486507404181</v>
      </c>
      <c r="AY24" s="154">
        <f>'KZN Totals'!AY24/'KZN Totals'!$B24*100</f>
        <v>0.27193604730730847</v>
      </c>
      <c r="AZ24" s="154">
        <f>'KZN Totals'!AZ24/'KZN Totals'!$B24*100</f>
        <v>1.9567228362630771</v>
      </c>
      <c r="BA24" s="154">
        <f>'KZN Totals'!BA24/'KZN Totals'!$B24*100</f>
        <v>0.51318468281336549</v>
      </c>
      <c r="BB24" s="154">
        <f>'KZN Totals'!BB24/'KZN Totals'!$B24*100</f>
        <v>1.6398912635754479</v>
      </c>
      <c r="BC24" s="154">
        <f>'KZN Totals'!BC24/'KZN Totals'!$B24*100</f>
        <v>0.33416841835139488</v>
      </c>
      <c r="BD24" s="154">
        <f>'KZN Totals'!BD24/'KZN Totals'!$B24*100</f>
        <v>9.8166491217308915E-2</v>
      </c>
      <c r="BE24" s="154">
        <f>'KZN Totals'!BE24/'KZN Totals'!$B24*100</f>
        <v>1.4473960348716064</v>
      </c>
      <c r="BF24" s="154">
        <f>'KZN Totals'!BF24/'KZN Totals'!$B24*100</f>
        <v>0.18172351035806286</v>
      </c>
      <c r="BG24" s="154">
        <f>'KZN Totals'!BG24/'KZN Totals'!$B24*100</f>
        <v>0.17443058468716563</v>
      </c>
      <c r="BH24" s="154">
        <f>'KZN Totals'!BH24/'KZN Totals'!$B24*100</f>
        <v>0.92727815296228111</v>
      </c>
      <c r="BI24" s="154">
        <f>'KZN Totals'!BI24/'KZN Totals'!$B24*100</f>
        <v>0.26901011387877999</v>
      </c>
      <c r="BJ24" s="154">
        <f>'KZN Totals'!BJ24/'KZN Totals'!$B24*100</f>
        <v>0.27366521658913617</v>
      </c>
      <c r="BK24" s="154">
        <f>'KZN Totals'!BK24/'KZN Totals'!$B24*100</f>
        <v>1.0750257211096272</v>
      </c>
    </row>
    <row r="25" spans="1:63" ht="13.35" customHeight="1">
      <c r="A25" s="51"/>
      <c r="B25" s="158"/>
      <c r="C25" s="159"/>
      <c r="D25" s="159"/>
      <c r="E25" s="159"/>
      <c r="F25" s="159"/>
      <c r="G25" s="159"/>
      <c r="H25" s="159"/>
      <c r="I25" s="159"/>
      <c r="J25" s="159"/>
      <c r="K25" s="159"/>
      <c r="L25" s="159"/>
      <c r="M25" s="159"/>
      <c r="N25" s="159"/>
      <c r="O25" s="159"/>
      <c r="P25" s="159"/>
      <c r="Q25" s="159"/>
      <c r="R25" s="159"/>
      <c r="S25" s="159"/>
      <c r="T25" s="159"/>
      <c r="U25" s="159"/>
      <c r="V25" s="159"/>
      <c r="W25" s="159"/>
      <c r="X25" s="159"/>
      <c r="Y25" s="159"/>
      <c r="Z25" s="159"/>
      <c r="AA25" s="159"/>
      <c r="AB25" s="159"/>
      <c r="AC25" s="159"/>
      <c r="AD25" s="159"/>
      <c r="AE25" s="159"/>
      <c r="AF25" s="159"/>
      <c r="AG25" s="159"/>
      <c r="AH25" s="159"/>
      <c r="AI25" s="159"/>
      <c r="AJ25" s="159"/>
      <c r="AK25" s="159"/>
      <c r="AL25" s="159"/>
      <c r="AM25" s="159"/>
      <c r="AN25" s="159"/>
      <c r="AO25" s="159"/>
      <c r="AP25" s="159"/>
      <c r="AQ25" s="159"/>
      <c r="AR25" s="159"/>
      <c r="AS25" s="159"/>
      <c r="AT25" s="159"/>
      <c r="AU25" s="159"/>
      <c r="AV25" s="159"/>
      <c r="AW25" s="159"/>
      <c r="AX25" s="159"/>
      <c r="AY25" s="159"/>
      <c r="AZ25" s="159"/>
      <c r="BA25" s="159"/>
      <c r="BB25" s="159"/>
      <c r="BC25" s="159"/>
      <c r="BD25" s="159"/>
      <c r="BE25" s="159"/>
      <c r="BF25" s="159"/>
      <c r="BG25" s="159"/>
      <c r="BH25" s="159"/>
      <c r="BI25" s="159"/>
      <c r="BJ25" s="159"/>
      <c r="BK25" s="160"/>
    </row>
    <row r="26" spans="1:63" ht="13.35" customHeight="1">
      <c r="A26" s="53" t="s">
        <v>21</v>
      </c>
      <c r="B26" s="147">
        <f>B7-B16</f>
        <v>0</v>
      </c>
      <c r="C26" s="152">
        <f>'KZN Totals'!C26/'KZN Totals'!$B26*100</f>
        <v>74.319534594697416</v>
      </c>
      <c r="D26" s="152">
        <f>'KZN Totals'!D26/'KZN Totals'!$B26*100</f>
        <v>0.11756684212668592</v>
      </c>
      <c r="E26" s="152">
        <f>'KZN Totals'!E26/'KZN Totals'!$B26*100</f>
        <v>0.68107214243267233</v>
      </c>
      <c r="F26" s="152">
        <f>'KZN Totals'!F26/'KZN Totals'!$B26*100</f>
        <v>0.27435233031930717</v>
      </c>
      <c r="G26" s="152">
        <f>'KZN Totals'!G26/'KZN Totals'!$B26*100</f>
        <v>0.25553980473298826</v>
      </c>
      <c r="H26" s="152">
        <f>'KZN Totals'!H26/'KZN Totals'!$B26*100</f>
        <v>0.11680309376431834</v>
      </c>
      <c r="I26" s="152">
        <f>'KZN Totals'!I26/'KZN Totals'!$B26*100</f>
        <v>0.73025281174884715</v>
      </c>
      <c r="J26" s="152">
        <f>'KZN Totals'!J26/'KZN Totals'!$B26*100</f>
        <v>1.6418377657264975</v>
      </c>
      <c r="K26" s="152">
        <f>'KZN Totals'!K26/'KZN Totals'!$B26*100</f>
        <v>8.6391350537572964E-2</v>
      </c>
      <c r="L26" s="152">
        <f>'KZN Totals'!L26/'KZN Totals'!$B26*100</f>
        <v>0.11324406433723397</v>
      </c>
      <c r="M26" s="152">
        <f>'KZN Totals'!M26/'KZN Totals'!$B26*100</f>
        <v>1.4039200247827243E-2</v>
      </c>
      <c r="N26" s="152">
        <f>'KZN Totals'!N26/'KZN Totals'!$B26*100</f>
        <v>0.17479473465135978</v>
      </c>
      <c r="O26" s="152">
        <f>'KZN Totals'!O26/'KZN Totals'!$B26*100</f>
        <v>0.74218656816248574</v>
      </c>
      <c r="P26" s="152">
        <f>'KZN Totals'!P26/'KZN Totals'!$B26*100</f>
        <v>2.6249147825523705E-2</v>
      </c>
      <c r="Q26" s="152">
        <f>'KZN Totals'!Q26/'KZN Totals'!$B26*100</f>
        <v>0.1910080645820067</v>
      </c>
      <c r="R26" s="152">
        <f>'KZN Totals'!R26/'KZN Totals'!$B26*100</f>
        <v>1.764703215603511</v>
      </c>
      <c r="S26" s="152">
        <f>'KZN Totals'!S26/'KZN Totals'!$B26*100</f>
        <v>1.0503043499552878</v>
      </c>
      <c r="T26" s="152">
        <f>'KZN Totals'!T26/'KZN Totals'!$B26*100</f>
        <v>2.4613476089522981E-2</v>
      </c>
      <c r="U26" s="152">
        <f>'KZN Totals'!U26/'KZN Totals'!$B26*100</f>
        <v>0.47011739955027326</v>
      </c>
      <c r="V26" s="152">
        <f>'KZN Totals'!V26/'KZN Totals'!$B26*100</f>
        <v>0.14715880248499688</v>
      </c>
      <c r="W26" s="152">
        <f>'KZN Totals'!W26/'KZN Totals'!$B26*100</f>
        <v>-1.815120275957784E-2</v>
      </c>
      <c r="X26" s="152">
        <f>'KZN Totals'!X26/'KZN Totals'!$B26*100</f>
        <v>-1.1947448028542342</v>
      </c>
      <c r="Y26" s="152">
        <f>'KZN Totals'!Y26/'KZN Totals'!$B26*100</f>
        <v>-1.7302510262912043E-2</v>
      </c>
      <c r="Z26" s="152">
        <f>'KZN Totals'!Z26/'KZN Totals'!$B26*100</f>
        <v>0.57118182794476424</v>
      </c>
      <c r="AA26" s="152">
        <f>'KZN Totals'!AA26/'KZN Totals'!$B26*100</f>
        <v>0.23486602577710691</v>
      </c>
      <c r="AB26" s="152">
        <f>'KZN Totals'!AB26/'KZN Totals'!$B26*100</f>
        <v>-3.1164487708457346E-2</v>
      </c>
      <c r="AC26" s="152">
        <f>'KZN Totals'!AC26/'KZN Totals'!$B26*100</f>
        <v>0.35321046576283288</v>
      </c>
      <c r="AD26" s="152">
        <f>'KZN Totals'!AD26/'KZN Totals'!$B26*100</f>
        <v>-0.71816322457615778</v>
      </c>
      <c r="AE26" s="152">
        <f>'KZN Totals'!AE26/'KZN Totals'!$B26*100</f>
        <v>-6.4905164849515043E-2</v>
      </c>
      <c r="AF26" s="152">
        <f>'KZN Totals'!AF26/'KZN Totals'!$B26*100</f>
        <v>0.11477617478735434</v>
      </c>
      <c r="AG26" s="152">
        <f>'KZN Totals'!AG26/'KZN Totals'!$B26*100</f>
        <v>-3.4010116207462165E-2</v>
      </c>
      <c r="AH26" s="152">
        <f>'KZN Totals'!AH26/'KZN Totals'!$B26*100</f>
        <v>-0.14819252658696558</v>
      </c>
      <c r="AI26" s="152">
        <f>'KZN Totals'!AI26/'KZN Totals'!$B26*100</f>
        <v>9.7778420015377412E-2</v>
      </c>
      <c r="AJ26" s="152">
        <f>'KZN Totals'!AJ26/'KZN Totals'!$B26*100</f>
        <v>-2.0017660611068116E-2</v>
      </c>
      <c r="AK26" s="152">
        <f>'KZN Totals'!AK26/'KZN Totals'!$B26*100</f>
        <v>0.11816539499073146</v>
      </c>
      <c r="AL26" s="152">
        <f>'KZN Totals'!AL26/'KZN Totals'!$B26*100</f>
        <v>6.0206187469886277E-2</v>
      </c>
      <c r="AM26" s="152">
        <f>'KZN Totals'!AM26/'KZN Totals'!$B26*100</f>
        <v>4.6683167906096754</v>
      </c>
      <c r="AN26" s="152">
        <f>'KZN Totals'!AN26/'KZN Totals'!$B26*100</f>
        <v>0.66092954097326972</v>
      </c>
      <c r="AO26" s="152">
        <f>'KZN Totals'!AO26/'KZN Totals'!$B26*100</f>
        <v>-1.8085470693663509E-4</v>
      </c>
      <c r="AP26" s="152">
        <f>'KZN Totals'!AP26/'KZN Totals'!$B26*100</f>
        <v>1.6719483479246521E-2</v>
      </c>
      <c r="AQ26" s="152">
        <f>'KZN Totals'!AQ26/'KZN Totals'!$B26*100</f>
        <v>4.7848455070821402E-2</v>
      </c>
      <c r="AR26" s="152">
        <f>'KZN Totals'!AR26/'KZN Totals'!$B26*100</f>
        <v>0.31761796239533735</v>
      </c>
      <c r="AS26" s="152">
        <f>'KZN Totals'!AS26/'KZN Totals'!$B26*100</f>
        <v>2.1074892080708238</v>
      </c>
      <c r="AT26" s="152">
        <f>'KZN Totals'!AT26/'KZN Totals'!$B26*100</f>
        <v>0.24435429972314229</v>
      </c>
      <c r="AU26" s="152">
        <f>'KZN Totals'!AU26/'KZN Totals'!$B26*100</f>
        <v>-2.3599376004616266</v>
      </c>
      <c r="AV26" s="152">
        <f>'KZN Totals'!AV26/'KZN Totals'!$B26*100</f>
        <v>0.20437128541649635</v>
      </c>
      <c r="AW26" s="152">
        <f>'KZN Totals'!AW26/'KZN Totals'!$B26*100</f>
        <v>-4.0279902750956935E-2</v>
      </c>
      <c r="AX26" s="152">
        <f>'KZN Totals'!AX26/'KZN Totals'!$B26*100</f>
        <v>0.11174155827831952</v>
      </c>
      <c r="AY26" s="152">
        <f>'KZN Totals'!AY26/'KZN Totals'!$B26*100</f>
        <v>0.10370880028458078</v>
      </c>
      <c r="AZ26" s="152">
        <f>'KZN Totals'!AZ26/'KZN Totals'!$B26*100</f>
        <v>4.5952443791275011</v>
      </c>
      <c r="BA26" s="152">
        <f>'KZN Totals'!BA26/'KZN Totals'!$B26*100</f>
        <v>6.9571983439932206E-2</v>
      </c>
      <c r="BB26" s="152">
        <f>'KZN Totals'!BB26/'KZN Totals'!$B26*100</f>
        <v>1.5412311736519015</v>
      </c>
      <c r="BC26" s="152">
        <f>'KZN Totals'!BC26/'KZN Totals'!$B26*100</f>
        <v>0.46752171099153628</v>
      </c>
      <c r="BD26" s="152">
        <f>'KZN Totals'!BD26/'KZN Totals'!$B26*100</f>
        <v>0.1366186906765493</v>
      </c>
      <c r="BE26" s="152">
        <f>'KZN Totals'!BE26/'KZN Totals'!$B26*100</f>
        <v>-0.18940403576330958</v>
      </c>
      <c r="BF26" s="152">
        <f>'KZN Totals'!BF26/'KZN Totals'!$B26*100</f>
        <v>0.69184399305554034</v>
      </c>
      <c r="BG26" s="152">
        <f>'KZN Totals'!BG26/'KZN Totals'!$B26*100</f>
        <v>8.6931389382179605E-2</v>
      </c>
      <c r="BH26" s="152">
        <f>'KZN Totals'!BH26/'KZN Totals'!$B26*100</f>
        <v>0.10786250105561557</v>
      </c>
      <c r="BI26" s="152">
        <f>'KZN Totals'!BI26/'KZN Totals'!$B26*100</f>
        <v>0.24877213523247887</v>
      </c>
      <c r="BJ26" s="152">
        <f>'KZN Totals'!BJ26/'KZN Totals'!$B26*100</f>
        <v>0.49093114620398748</v>
      </c>
      <c r="BK26" s="152">
        <f>'KZN Totals'!BK26/'KZN Totals'!$B26*100</f>
        <v>3.4248733466555716</v>
      </c>
    </row>
    <row r="27" spans="1:63" ht="13.35" customHeight="1">
      <c r="A27" s="86"/>
      <c r="B27" s="161"/>
      <c r="C27" s="162"/>
      <c r="D27" s="162"/>
      <c r="E27" s="162"/>
      <c r="F27" s="162"/>
      <c r="G27" s="162"/>
      <c r="H27" s="162"/>
      <c r="I27" s="162"/>
      <c r="J27" s="162"/>
      <c r="K27" s="162"/>
      <c r="L27" s="162"/>
      <c r="M27" s="162"/>
      <c r="N27" s="162"/>
      <c r="O27" s="162"/>
      <c r="P27" s="162"/>
      <c r="Q27" s="162"/>
      <c r="R27" s="162"/>
      <c r="S27" s="162"/>
      <c r="T27" s="162"/>
      <c r="U27" s="162"/>
      <c r="V27" s="162"/>
      <c r="W27" s="162"/>
      <c r="X27" s="162"/>
      <c r="Y27" s="162"/>
      <c r="Z27" s="162"/>
      <c r="AA27" s="162"/>
      <c r="AB27" s="162"/>
      <c r="AC27" s="162"/>
      <c r="AD27" s="162"/>
      <c r="AE27" s="162"/>
      <c r="AF27" s="162"/>
      <c r="AG27" s="162"/>
      <c r="AH27" s="162"/>
      <c r="AI27" s="162"/>
      <c r="AJ27" s="162"/>
      <c r="AK27" s="162"/>
      <c r="AL27" s="162"/>
      <c r="AM27" s="162"/>
      <c r="AN27" s="162"/>
      <c r="AO27" s="162"/>
      <c r="AP27" s="162"/>
      <c r="AQ27" s="162"/>
      <c r="AR27" s="162"/>
      <c r="AS27" s="162"/>
      <c r="AT27" s="162"/>
      <c r="AU27" s="162"/>
      <c r="AV27" s="162"/>
      <c r="AW27" s="162"/>
      <c r="AX27" s="162"/>
      <c r="AY27" s="162"/>
      <c r="AZ27" s="162"/>
      <c r="BA27" s="162"/>
      <c r="BB27" s="162"/>
      <c r="BC27" s="162"/>
      <c r="BD27" s="162"/>
      <c r="BE27" s="162"/>
      <c r="BF27" s="162"/>
      <c r="BG27" s="162"/>
      <c r="BH27" s="162"/>
      <c r="BI27" s="162"/>
      <c r="BJ27" s="162"/>
      <c r="BK27" s="163"/>
    </row>
    <row r="28" spans="1:63" ht="13.35" customHeight="1">
      <c r="A28" s="49" t="s">
        <v>22</v>
      </c>
      <c r="B28" s="164"/>
      <c r="C28" s="93"/>
      <c r="D28" s="93"/>
      <c r="E28" s="93"/>
      <c r="F28" s="93"/>
      <c r="G28" s="93"/>
      <c r="H28" s="93"/>
      <c r="I28" s="93"/>
      <c r="J28" s="93"/>
      <c r="K28" s="93"/>
      <c r="L28" s="93"/>
      <c r="M28" s="93"/>
      <c r="N28" s="93"/>
      <c r="O28" s="93"/>
      <c r="P28" s="93"/>
      <c r="Q28" s="93"/>
      <c r="R28" s="93"/>
      <c r="S28" s="93"/>
      <c r="T28" s="93"/>
      <c r="U28" s="93"/>
      <c r="V28" s="93"/>
      <c r="W28" s="93"/>
      <c r="X28" s="93"/>
      <c r="Y28" s="93"/>
      <c r="Z28" s="93"/>
      <c r="AA28" s="93"/>
      <c r="AB28" s="93"/>
      <c r="AC28" s="93"/>
      <c r="AD28" s="93"/>
      <c r="AE28" s="93"/>
      <c r="AF28" s="93"/>
      <c r="AG28" s="93"/>
      <c r="AH28" s="93"/>
      <c r="AI28" s="93"/>
      <c r="AJ28" s="93"/>
      <c r="AK28" s="93"/>
      <c r="AL28" s="93"/>
      <c r="AM28" s="93"/>
      <c r="AN28" s="93"/>
      <c r="AO28" s="93"/>
      <c r="AP28" s="93"/>
      <c r="AQ28" s="93"/>
      <c r="AR28" s="93"/>
      <c r="AS28" s="93"/>
      <c r="AT28" s="93"/>
      <c r="AU28" s="93"/>
      <c r="AV28" s="93"/>
      <c r="AW28" s="93"/>
      <c r="AX28" s="93"/>
      <c r="AY28" s="93"/>
      <c r="AZ28" s="93"/>
      <c r="BA28" s="93"/>
      <c r="BB28" s="93"/>
      <c r="BC28" s="93"/>
      <c r="BD28" s="93"/>
      <c r="BE28" s="93"/>
      <c r="BF28" s="93"/>
      <c r="BG28" s="93"/>
      <c r="BH28" s="93"/>
      <c r="BI28" s="93"/>
      <c r="BJ28" s="93"/>
      <c r="BK28" s="165"/>
    </row>
    <row r="29" spans="1:63" ht="13.35" customHeight="1">
      <c r="A29" s="50" t="s">
        <v>23</v>
      </c>
      <c r="B29" s="144">
        <f>SUM(C29:BK29)</f>
        <v>100.00000000000006</v>
      </c>
      <c r="C29" s="154">
        <f>'KZN Totals'!C29/'KZN Totals'!$B29*100</f>
        <v>61.471919227200814</v>
      </c>
      <c r="D29" s="154">
        <f>'KZN Totals'!D29/'KZN Totals'!$B29*100</f>
        <v>5.8832792570306276E-2</v>
      </c>
      <c r="E29" s="154">
        <f>'KZN Totals'!E29/'KZN Totals'!$B29*100</f>
        <v>0.77619159137612392</v>
      </c>
      <c r="F29" s="154">
        <f>'KZN Totals'!F29/'KZN Totals'!$B29*100</f>
        <v>0.29125933257978232</v>
      </c>
      <c r="G29" s="154">
        <f>'KZN Totals'!G29/'KZN Totals'!$B29*100</f>
        <v>0.10251289707034418</v>
      </c>
      <c r="H29" s="154">
        <f>'KZN Totals'!H29/'KZN Totals'!$B29*100</f>
        <v>4.5051716579372333E-2</v>
      </c>
      <c r="I29" s="154">
        <f>'KZN Totals'!I29/'KZN Totals'!$B29*100</f>
        <v>0.87885518903663395</v>
      </c>
      <c r="J29" s="154">
        <f>'KZN Totals'!J29/'KZN Totals'!$B29*100</f>
        <v>3.5401764765201369</v>
      </c>
      <c r="K29" s="154">
        <f>'KZN Totals'!K29/'KZN Totals'!$B29*100</f>
        <v>0.16707232113047074</v>
      </c>
      <c r="L29" s="154">
        <f>'KZN Totals'!L29/'KZN Totals'!$B29*100</f>
        <v>0.36487449306479652</v>
      </c>
      <c r="M29" s="154">
        <f>'KZN Totals'!M29/'KZN Totals'!$B29*100</f>
        <v>9.8609542871004791E-2</v>
      </c>
      <c r="N29" s="154">
        <f>'KZN Totals'!N29/'KZN Totals'!$B29*100</f>
        <v>0.10939077786579711</v>
      </c>
      <c r="O29" s="154">
        <f>'KZN Totals'!O29/'KZN Totals'!$B29*100</f>
        <v>3.3466869294004749</v>
      </c>
      <c r="P29" s="154">
        <f>'KZN Totals'!P29/'KZN Totals'!$B29*100</f>
        <v>4.1290065920039684E-2</v>
      </c>
      <c r="Q29" s="154">
        <f>'KZN Totals'!Q29/'KZN Totals'!$B29*100</f>
        <v>0.24010854953464261</v>
      </c>
      <c r="R29" s="154">
        <f>'KZN Totals'!R29/'KZN Totals'!$B29*100</f>
        <v>0.98749667848651512</v>
      </c>
      <c r="S29" s="154">
        <f>'KZN Totals'!S29/'KZN Totals'!$B29*100</f>
        <v>0.58983527450774165</v>
      </c>
      <c r="T29" s="154">
        <f>'KZN Totals'!T29/'KZN Totals'!$B29*100</f>
        <v>6.0675707478663105E-2</v>
      </c>
      <c r="U29" s="154">
        <f>'KZN Totals'!U29/'KZN Totals'!$B29*100</f>
        <v>0.30696086336854916</v>
      </c>
      <c r="V29" s="154">
        <f>'KZN Totals'!V29/'KZN Totals'!$B29*100</f>
        <v>7.6675834289577527E-2</v>
      </c>
      <c r="W29" s="154">
        <f>'KZN Totals'!W29/'KZN Totals'!$B29*100</f>
        <v>0.97063242851268983</v>
      </c>
      <c r="X29" s="154">
        <f>'KZN Totals'!X29/'KZN Totals'!$B29*100</f>
        <v>1.7105391688647882</v>
      </c>
      <c r="Y29" s="154">
        <f>'KZN Totals'!Y29/'KZN Totals'!$B29*100</f>
        <v>0.11652509271781795</v>
      </c>
      <c r="Z29" s="154">
        <f>'KZN Totals'!Z29/'KZN Totals'!$B29*100</f>
        <v>0.12564752151418429</v>
      </c>
      <c r="AA29" s="154">
        <f>'KZN Totals'!AA29/'KZN Totals'!$B29*100</f>
        <v>0.1328605696186137</v>
      </c>
      <c r="AB29" s="154">
        <f>'KZN Totals'!AB29/'KZN Totals'!$B29*100</f>
        <v>0.35112060762169078</v>
      </c>
      <c r="AC29" s="154">
        <f>'KZN Totals'!AC29/'KZN Totals'!$B29*100</f>
        <v>0.39267833880513736</v>
      </c>
      <c r="AD29" s="154">
        <f>'KZN Totals'!AD29/'KZN Totals'!$B29*100</f>
        <v>1.0433617436082507</v>
      </c>
      <c r="AE29" s="154">
        <f>'KZN Totals'!AE29/'KZN Totals'!$B29*100</f>
        <v>6.2988414630051892E-2</v>
      </c>
      <c r="AF29" s="154">
        <f>'KZN Totals'!AF29/'KZN Totals'!$B29*100</f>
        <v>6.2820361938613622E-2</v>
      </c>
      <c r="AG29" s="154">
        <f>'KZN Totals'!AG29/'KZN Totals'!$B29*100</f>
        <v>0.32120660014190544</v>
      </c>
      <c r="AH29" s="154">
        <f>'KZN Totals'!AH29/'KZN Totals'!$B29*100</f>
        <v>4.3998838144024215E-2</v>
      </c>
      <c r="AI29" s="154">
        <f>'KZN Totals'!AI29/'KZN Totals'!$B29*100</f>
        <v>8.4358674637038902E-2</v>
      </c>
      <c r="AJ29" s="154">
        <f>'KZN Totals'!AJ29/'KZN Totals'!$B29*100</f>
        <v>0.47578322707009746</v>
      </c>
      <c r="AK29" s="154">
        <f>'KZN Totals'!AK29/'KZN Totals'!$B29*100</f>
        <v>0.2464301932931737</v>
      </c>
      <c r="AL29" s="154">
        <f>'KZN Totals'!AL29/'KZN Totals'!$B29*100</f>
        <v>0.10407438980867899</v>
      </c>
      <c r="AM29" s="154">
        <f>'KZN Totals'!AM29/'KZN Totals'!$B29*100</f>
        <v>3.1861808415803514</v>
      </c>
      <c r="AN29" s="154">
        <f>'KZN Totals'!AN29/'KZN Totals'!$B29*100</f>
        <v>0.23531002207735874</v>
      </c>
      <c r="AO29" s="154">
        <f>'KZN Totals'!AO29/'KZN Totals'!$B29*100</f>
        <v>0.13007216081179832</v>
      </c>
      <c r="AP29" s="154">
        <f>'KZN Totals'!AP29/'KZN Totals'!$B29*100</f>
        <v>5.3728522508554026E-2</v>
      </c>
      <c r="AQ29" s="154">
        <f>'KZN Totals'!AQ29/'KZN Totals'!$B29*100</f>
        <v>9.3104863291348233E-2</v>
      </c>
      <c r="AR29" s="154">
        <f>'KZN Totals'!AR29/'KZN Totals'!$B29*100</f>
        <v>0.11840275110395529</v>
      </c>
      <c r="AS29" s="154">
        <f>'KZN Totals'!AS29/'KZN Totals'!$B29*100</f>
        <v>1.3321480203337572</v>
      </c>
      <c r="AT29" s="154">
        <f>'KZN Totals'!AT29/'KZN Totals'!$B29*100</f>
        <v>5.3455106444281413E-2</v>
      </c>
      <c r="AU29" s="154">
        <f>'KZN Totals'!AU29/'KZN Totals'!$B29*100</f>
        <v>4.2683305058999483</v>
      </c>
      <c r="AV29" s="154">
        <f>'KZN Totals'!AV29/'KZN Totals'!$B29*100</f>
        <v>3.9375899691685007E-2</v>
      </c>
      <c r="AW29" s="154">
        <f>'KZN Totals'!AW29/'KZN Totals'!$B29*100</f>
        <v>0.43461245665748205</v>
      </c>
      <c r="AX29" s="154">
        <f>'KZN Totals'!AX29/'KZN Totals'!$B29*100</f>
        <v>8.8112480823323111E-2</v>
      </c>
      <c r="AY29" s="154">
        <f>'KZN Totals'!AY29/'KZN Totals'!$B29*100</f>
        <v>0.17506785277795661</v>
      </c>
      <c r="AZ29" s="154">
        <f>'KZN Totals'!AZ29/'KZN Totals'!$B29*100</f>
        <v>2.0462912453157922</v>
      </c>
      <c r="BA29" s="154">
        <f>'KZN Totals'!BA29/'KZN Totals'!$B29*100</f>
        <v>0.4639039788411482</v>
      </c>
      <c r="BB29" s="154">
        <f>'KZN Totals'!BB29/'KZN Totals'!$B29*100</f>
        <v>2.402436299103742</v>
      </c>
      <c r="BC29" s="154">
        <f>'KZN Totals'!BC29/'KZN Totals'!$B29*100</f>
        <v>0.22560805092340983</v>
      </c>
      <c r="BD29" s="154">
        <f>'KZN Totals'!BD29/'KZN Totals'!$B29*100</f>
        <v>0.10881959358049974</v>
      </c>
      <c r="BE29" s="154">
        <f>'KZN Totals'!BE29/'KZN Totals'!$B29*100</f>
        <v>1.3979989954157241</v>
      </c>
      <c r="BF29" s="154">
        <f>'KZN Totals'!BF29/'KZN Totals'!$B29*100</f>
        <v>0.27276651229671611</v>
      </c>
      <c r="BG29" s="154">
        <f>'KZN Totals'!BG29/'KZN Totals'!$B29*100</f>
        <v>0.19326678855657939</v>
      </c>
      <c r="BH29" s="154">
        <f>'KZN Totals'!BH29/'KZN Totals'!$B29*100</f>
        <v>0.77917838090930802</v>
      </c>
      <c r="BI29" s="154">
        <f>'KZN Totals'!BI29/'KZN Totals'!$B29*100</f>
        <v>0.18334435341966734</v>
      </c>
      <c r="BJ29" s="154">
        <f>'KZN Totals'!BJ29/'KZN Totals'!$B29*100</f>
        <v>0.16275808754172721</v>
      </c>
      <c r="BK29" s="154">
        <f>'KZN Totals'!BK29/'KZN Totals'!$B29*100</f>
        <v>1.7562237983153719</v>
      </c>
    </row>
    <row r="30" spans="1:63" ht="13.35" customHeight="1">
      <c r="A30" s="51" t="s">
        <v>24</v>
      </c>
      <c r="B30" s="155">
        <f>SUM(C30:BK30)</f>
        <v>100</v>
      </c>
      <c r="C30" s="156">
        <f>'KZN Totals'!C30/'KZN Totals'!$B30*100</f>
        <v>66.89924634449315</v>
      </c>
      <c r="D30" s="156">
        <f>'KZN Totals'!D30/'KZN Totals'!$B30*100</f>
        <v>0</v>
      </c>
      <c r="E30" s="156">
        <f>'KZN Totals'!E30/'KZN Totals'!$B30*100</f>
        <v>0.16860512937459499</v>
      </c>
      <c r="F30" s="156">
        <f>'KZN Totals'!F30/'KZN Totals'!$B30*100</f>
        <v>0</v>
      </c>
      <c r="G30" s="156">
        <f>'KZN Totals'!G30/'KZN Totals'!$B30*100</f>
        <v>0</v>
      </c>
      <c r="H30" s="156">
        <f>'KZN Totals'!H30/'KZN Totals'!$B30*100</f>
        <v>6.5699198024466721E-3</v>
      </c>
      <c r="I30" s="156">
        <f>'KZN Totals'!I30/'KZN Totals'!$B30*100</f>
        <v>0.82065951832884354</v>
      </c>
      <c r="J30" s="156">
        <f>'KZN Totals'!J30/'KZN Totals'!$B30*100</f>
        <v>5.179152527671719</v>
      </c>
      <c r="K30" s="156">
        <f>'KZN Totals'!K30/'KZN Totals'!$B30*100</f>
        <v>0.24234563549059801</v>
      </c>
      <c r="L30" s="156">
        <f>'KZN Totals'!L30/'KZN Totals'!$B30*100</f>
        <v>0.28032798434849282</v>
      </c>
      <c r="M30" s="156">
        <f>'KZN Totals'!M30/'KZN Totals'!$B30*100</f>
        <v>0</v>
      </c>
      <c r="N30" s="156">
        <f>'KZN Totals'!N30/'KZN Totals'!$B30*100</f>
        <v>2.4774072588392662E-2</v>
      </c>
      <c r="O30" s="156">
        <f>'KZN Totals'!O30/'KZN Totals'!$B30*100</f>
        <v>6.4027851716845277</v>
      </c>
      <c r="P30" s="156">
        <f>'KZN Totals'!P30/'KZN Totals'!$B30*100</f>
        <v>0</v>
      </c>
      <c r="Q30" s="156">
        <f>'KZN Totals'!Q30/'KZN Totals'!$B30*100</f>
        <v>0</v>
      </c>
      <c r="R30" s="156">
        <f>'KZN Totals'!R30/'KZN Totals'!$B30*100</f>
        <v>0</v>
      </c>
      <c r="S30" s="156">
        <f>'KZN Totals'!S30/'KZN Totals'!$B30*100</f>
        <v>0.13241353990729759</v>
      </c>
      <c r="T30" s="156">
        <f>'KZN Totals'!T30/'KZN Totals'!$B30*100</f>
        <v>0</v>
      </c>
      <c r="U30" s="156">
        <f>'KZN Totals'!U30/'KZN Totals'!$B30*100</f>
        <v>0.21719516124685687</v>
      </c>
      <c r="V30" s="156">
        <f>'KZN Totals'!V30/'KZN Totals'!$B30*100</f>
        <v>5.7943042702133848E-3</v>
      </c>
      <c r="W30" s="156">
        <f>'KZN Totals'!W30/'KZN Totals'!$B30*100</f>
        <v>5.6574309409957455E-3</v>
      </c>
      <c r="X30" s="156">
        <f>'KZN Totals'!X30/'KZN Totals'!$B30*100</f>
        <v>5.0186887379800975E-3</v>
      </c>
      <c r="Y30" s="156">
        <f>'KZN Totals'!Y30/'KZN Totals'!$B30*100</f>
        <v>1.2555607205238623E-2</v>
      </c>
      <c r="Z30" s="156">
        <f>'KZN Totals'!Z30/'KZN Totals'!$B30*100</f>
        <v>0</v>
      </c>
      <c r="AA30" s="156">
        <f>'KZN Totals'!AA30/'KZN Totals'!$B30*100</f>
        <v>0</v>
      </c>
      <c r="AB30" s="156">
        <f>'KZN Totals'!AB30/'KZN Totals'!$B30*100</f>
        <v>0</v>
      </c>
      <c r="AC30" s="156">
        <f>'KZN Totals'!AC30/'KZN Totals'!$B30*100</f>
        <v>4.0286383233058415E-2</v>
      </c>
      <c r="AD30" s="156">
        <f>'KZN Totals'!AD30/'KZN Totals'!$B30*100</f>
        <v>0.43274784254310206</v>
      </c>
      <c r="AE30" s="156">
        <f>'KZN Totals'!AE30/'KZN Totals'!$B30*100</f>
        <v>2.9564639111010024E-2</v>
      </c>
      <c r="AF30" s="156">
        <f>'KZN Totals'!AF30/'KZN Totals'!$B30*100</f>
        <v>0</v>
      </c>
      <c r="AG30" s="156">
        <f>'KZN Totals'!AG30/'KZN Totals'!$B30*100</f>
        <v>0</v>
      </c>
      <c r="AH30" s="156">
        <f>'KZN Totals'!AH30/'KZN Totals'!$B30*100</f>
        <v>0</v>
      </c>
      <c r="AI30" s="156">
        <f>'KZN Totals'!AI30/'KZN Totals'!$B30*100</f>
        <v>6.5471075809103996E-2</v>
      </c>
      <c r="AJ30" s="156">
        <f>'KZN Totals'!AJ30/'KZN Totals'!$B30*100</f>
        <v>0</v>
      </c>
      <c r="AK30" s="156">
        <f>'KZN Totals'!AK30/'KZN Totals'!$B30*100</f>
        <v>3.6257208822546468E-2</v>
      </c>
      <c r="AL30" s="156">
        <f>'KZN Totals'!AL30/'KZN Totals'!$B30*100</f>
        <v>0</v>
      </c>
      <c r="AM30" s="156">
        <f>'KZN Totals'!AM30/'KZN Totals'!$B30*100</f>
        <v>0.10210750359635871</v>
      </c>
      <c r="AN30" s="156">
        <f>'KZN Totals'!AN30/'KZN Totals'!$B30*100</f>
        <v>0</v>
      </c>
      <c r="AO30" s="156">
        <f>'KZN Totals'!AO30/'KZN Totals'!$B30*100</f>
        <v>0</v>
      </c>
      <c r="AP30" s="156">
        <f>'KZN Totals'!AP30/'KZN Totals'!$B30*100</f>
        <v>0</v>
      </c>
      <c r="AQ30" s="156">
        <f>'KZN Totals'!AQ30/'KZN Totals'!$B30*100</f>
        <v>0</v>
      </c>
      <c r="AR30" s="156">
        <f>'KZN Totals'!AR30/'KZN Totals'!$B30*100</f>
        <v>5.1327498456614625E-4</v>
      </c>
      <c r="AS30" s="156">
        <f>'KZN Totals'!AS30/'KZN Totals'!$B30*100</f>
        <v>0</v>
      </c>
      <c r="AT30" s="156">
        <f>'KZN Totals'!AT30/'KZN Totals'!$B30*100</f>
        <v>0</v>
      </c>
      <c r="AU30" s="156">
        <f>'KZN Totals'!AU30/'KZN Totals'!$B30*100</f>
        <v>14.506504969187473</v>
      </c>
      <c r="AV30" s="156">
        <f>'KZN Totals'!AV30/'KZN Totals'!$B30*100</f>
        <v>0</v>
      </c>
      <c r="AW30" s="156">
        <f>'KZN Totals'!AW30/'KZN Totals'!$B30*100</f>
        <v>6.2608142006301715E-2</v>
      </c>
      <c r="AX30" s="156">
        <f>'KZN Totals'!AX30/'KZN Totals'!$B30*100</f>
        <v>1.1406110768136584E-2</v>
      </c>
      <c r="AY30" s="156">
        <f>'KZN Totals'!AY30/'KZN Totals'!$B30*100</f>
        <v>0</v>
      </c>
      <c r="AZ30" s="156">
        <f>'KZN Totals'!AZ30/'KZN Totals'!$B30*100</f>
        <v>0</v>
      </c>
      <c r="BA30" s="156">
        <f>'KZN Totals'!BA30/'KZN Totals'!$B30*100</f>
        <v>0</v>
      </c>
      <c r="BB30" s="156">
        <f>'KZN Totals'!BB30/'KZN Totals'!$B30*100</f>
        <v>2.3491274417537813</v>
      </c>
      <c r="BC30" s="156">
        <f>'KZN Totals'!BC30/'KZN Totals'!$B30*100</f>
        <v>0</v>
      </c>
      <c r="BD30" s="156">
        <f>'KZN Totals'!BD30/'KZN Totals'!$B30*100</f>
        <v>0</v>
      </c>
      <c r="BE30" s="156">
        <f>'KZN Totals'!BE30/'KZN Totals'!$B30*100</f>
        <v>1.0972564497839712</v>
      </c>
      <c r="BF30" s="156">
        <f>'KZN Totals'!BF30/'KZN Totals'!$B30*100</f>
        <v>0</v>
      </c>
      <c r="BG30" s="156">
        <f>'KZN Totals'!BG30/'KZN Totals'!$B30*100</f>
        <v>0</v>
      </c>
      <c r="BH30" s="156">
        <f>'KZN Totals'!BH30/'KZN Totals'!$B30*100</f>
        <v>0</v>
      </c>
      <c r="BI30" s="156">
        <f>'KZN Totals'!BI30/'KZN Totals'!$B30*100</f>
        <v>0</v>
      </c>
      <c r="BJ30" s="156">
        <f>'KZN Totals'!BJ30/'KZN Totals'!$B30*100</f>
        <v>0</v>
      </c>
      <c r="BK30" s="156">
        <f>'KZN Totals'!BK30/'KZN Totals'!$B30*100</f>
        <v>0.86304792230925109</v>
      </c>
    </row>
    <row r="31" spans="1:63" ht="13.35" customHeight="1">
      <c r="A31" s="51" t="s">
        <v>25</v>
      </c>
      <c r="B31" s="155">
        <f>SUM(C31:BK31)</f>
        <v>99.999999999999986</v>
      </c>
      <c r="C31" s="156">
        <f>'KZN Totals'!C31/'KZN Totals'!$B31*100</f>
        <v>7.249049357123781E-2</v>
      </c>
      <c r="D31" s="156">
        <f>'KZN Totals'!D31/'KZN Totals'!$B31*100</f>
        <v>0</v>
      </c>
      <c r="E31" s="156">
        <f>'KZN Totals'!E31/'KZN Totals'!$B31*100</f>
        <v>0</v>
      </c>
      <c r="F31" s="156">
        <f>'KZN Totals'!F31/'KZN Totals'!$B31*100</f>
        <v>0</v>
      </c>
      <c r="G31" s="156">
        <f>'KZN Totals'!G31/'KZN Totals'!$B31*100</f>
        <v>0</v>
      </c>
      <c r="H31" s="156">
        <f>'KZN Totals'!H31/'KZN Totals'!$B31*100</f>
        <v>0</v>
      </c>
      <c r="I31" s="156">
        <f>'KZN Totals'!I31/'KZN Totals'!$B31*100</f>
        <v>0</v>
      </c>
      <c r="J31" s="156">
        <f>'KZN Totals'!J31/'KZN Totals'!$B31*100</f>
        <v>2.3209675573247192E-2</v>
      </c>
      <c r="K31" s="156">
        <f>'KZN Totals'!K31/'KZN Totals'!$B31*100</f>
        <v>0</v>
      </c>
      <c r="L31" s="156">
        <f>'KZN Totals'!L31/'KZN Totals'!$B31*100</f>
        <v>0</v>
      </c>
      <c r="M31" s="156">
        <f>'KZN Totals'!M31/'KZN Totals'!$B31*100</f>
        <v>0</v>
      </c>
      <c r="N31" s="156">
        <f>'KZN Totals'!N31/'KZN Totals'!$B31*100</f>
        <v>0</v>
      </c>
      <c r="O31" s="156">
        <f>'KZN Totals'!O31/'KZN Totals'!$B31*100</f>
        <v>4.6075975124314832</v>
      </c>
      <c r="P31" s="156">
        <f>'KZN Totals'!P31/'KZN Totals'!$B31*100</f>
        <v>0</v>
      </c>
      <c r="Q31" s="156">
        <f>'KZN Totals'!Q31/'KZN Totals'!$B31*100</f>
        <v>0.33129427325100785</v>
      </c>
      <c r="R31" s="156">
        <f>'KZN Totals'!R31/'KZN Totals'!$B31*100</f>
        <v>0</v>
      </c>
      <c r="S31" s="156">
        <f>'KZN Totals'!S31/'KZN Totals'!$B31*100</f>
        <v>3.5040251300377712</v>
      </c>
      <c r="T31" s="156">
        <f>'KZN Totals'!T31/'KZN Totals'!$B31*100</f>
        <v>0</v>
      </c>
      <c r="U31" s="156">
        <f>'KZN Totals'!U31/'KZN Totals'!$B31*100</f>
        <v>0</v>
      </c>
      <c r="V31" s="156">
        <f>'KZN Totals'!V31/'KZN Totals'!$B31*100</f>
        <v>0</v>
      </c>
      <c r="W31" s="156">
        <f>'KZN Totals'!W31/'KZN Totals'!$B31*100</f>
        <v>0.18726710839236435</v>
      </c>
      <c r="X31" s="156">
        <f>'KZN Totals'!X31/'KZN Totals'!$B31*100</f>
        <v>0</v>
      </c>
      <c r="Y31" s="156">
        <f>'KZN Totals'!Y31/'KZN Totals'!$B31*100</f>
        <v>0</v>
      </c>
      <c r="Z31" s="156">
        <f>'KZN Totals'!Z31/'KZN Totals'!$B31*100</f>
        <v>0</v>
      </c>
      <c r="AA31" s="156">
        <f>'KZN Totals'!AA31/'KZN Totals'!$B31*100</f>
        <v>0</v>
      </c>
      <c r="AB31" s="156">
        <f>'KZN Totals'!AB31/'KZN Totals'!$B31*100</f>
        <v>0</v>
      </c>
      <c r="AC31" s="156">
        <f>'KZN Totals'!AC31/'KZN Totals'!$B31*100</f>
        <v>0</v>
      </c>
      <c r="AD31" s="156">
        <f>'KZN Totals'!AD31/'KZN Totals'!$B31*100</f>
        <v>0</v>
      </c>
      <c r="AE31" s="156">
        <f>'KZN Totals'!AE31/'KZN Totals'!$B31*100</f>
        <v>0.10110516208620009</v>
      </c>
      <c r="AF31" s="156">
        <f>'KZN Totals'!AF31/'KZN Totals'!$B31*100</f>
        <v>0</v>
      </c>
      <c r="AG31" s="156">
        <f>'KZN Totals'!AG31/'KZN Totals'!$B31*100</f>
        <v>0</v>
      </c>
      <c r="AH31" s="156">
        <f>'KZN Totals'!AH31/'KZN Totals'!$B31*100</f>
        <v>0</v>
      </c>
      <c r="AI31" s="156">
        <f>'KZN Totals'!AI31/'KZN Totals'!$B31*100</f>
        <v>0</v>
      </c>
      <c r="AJ31" s="156">
        <f>'KZN Totals'!AJ31/'KZN Totals'!$B31*100</f>
        <v>7.3126375093792526E-3</v>
      </c>
      <c r="AK31" s="156">
        <f>'KZN Totals'!AK31/'KZN Totals'!$B31*100</f>
        <v>0</v>
      </c>
      <c r="AL31" s="156">
        <f>'KZN Totals'!AL31/'KZN Totals'!$B31*100</f>
        <v>0</v>
      </c>
      <c r="AM31" s="156">
        <f>'KZN Totals'!AM31/'KZN Totals'!$B31*100</f>
        <v>0</v>
      </c>
      <c r="AN31" s="156">
        <f>'KZN Totals'!AN31/'KZN Totals'!$B31*100</f>
        <v>0</v>
      </c>
      <c r="AO31" s="156">
        <f>'KZN Totals'!AO31/'KZN Totals'!$B31*100</f>
        <v>0</v>
      </c>
      <c r="AP31" s="156">
        <f>'KZN Totals'!AP31/'KZN Totals'!$B31*100</f>
        <v>0</v>
      </c>
      <c r="AQ31" s="156">
        <f>'KZN Totals'!AQ31/'KZN Totals'!$B31*100</f>
        <v>0</v>
      </c>
      <c r="AR31" s="156">
        <f>'KZN Totals'!AR31/'KZN Totals'!$B31*100</f>
        <v>0</v>
      </c>
      <c r="AS31" s="156">
        <f>'KZN Totals'!AS31/'KZN Totals'!$B31*100</f>
        <v>0</v>
      </c>
      <c r="AT31" s="156">
        <f>'KZN Totals'!AT31/'KZN Totals'!$B31*100</f>
        <v>0</v>
      </c>
      <c r="AU31" s="156">
        <f>'KZN Totals'!AU31/'KZN Totals'!$B31*100</f>
        <v>91.04106522872658</v>
      </c>
      <c r="AV31" s="156">
        <f>'KZN Totals'!AV31/'KZN Totals'!$B31*100</f>
        <v>0</v>
      </c>
      <c r="AW31" s="156">
        <f>'KZN Totals'!AW31/'KZN Totals'!$B31*100</f>
        <v>0</v>
      </c>
      <c r="AX31" s="156">
        <f>'KZN Totals'!AX31/'KZN Totals'!$B31*100</f>
        <v>0.12463277842072465</v>
      </c>
      <c r="AY31" s="156">
        <f>'KZN Totals'!AY31/'KZN Totals'!$B31*100</f>
        <v>0</v>
      </c>
      <c r="AZ31" s="156">
        <f>'KZN Totals'!AZ31/'KZN Totals'!$B31*100</f>
        <v>0</v>
      </c>
      <c r="BA31" s="156">
        <f>'KZN Totals'!BA31/'KZN Totals'!$B31*100</f>
        <v>0</v>
      </c>
      <c r="BB31" s="156">
        <f>'KZN Totals'!BB31/'KZN Totals'!$B31*100</f>
        <v>0</v>
      </c>
      <c r="BC31" s="156">
        <f>'KZN Totals'!BC31/'KZN Totals'!$B31*100</f>
        <v>0</v>
      </c>
      <c r="BD31" s="156">
        <f>'KZN Totals'!BD31/'KZN Totals'!$B31*100</f>
        <v>0</v>
      </c>
      <c r="BE31" s="156">
        <f>'KZN Totals'!BE31/'KZN Totals'!$B31*100</f>
        <v>0</v>
      </c>
      <c r="BF31" s="156">
        <f>'KZN Totals'!BF31/'KZN Totals'!$B31*100</f>
        <v>0</v>
      </c>
      <c r="BG31" s="156">
        <f>'KZN Totals'!BG31/'KZN Totals'!$B31*100</f>
        <v>0</v>
      </c>
      <c r="BH31" s="156">
        <f>'KZN Totals'!BH31/'KZN Totals'!$B31*100</f>
        <v>0</v>
      </c>
      <c r="BI31" s="156">
        <f>'KZN Totals'!BI31/'KZN Totals'!$B31*100</f>
        <v>0</v>
      </c>
      <c r="BJ31" s="156">
        <f>'KZN Totals'!BJ31/'KZN Totals'!$B31*100</f>
        <v>0</v>
      </c>
      <c r="BK31" s="156">
        <f>'KZN Totals'!BK31/'KZN Totals'!$B31*100</f>
        <v>0</v>
      </c>
    </row>
    <row r="32" spans="1:63" ht="13.35" customHeight="1">
      <c r="A32" s="51" t="s">
        <v>19</v>
      </c>
      <c r="B32" s="155">
        <f>SUM(C32:BK32)</f>
        <v>100.00000000000003</v>
      </c>
      <c r="C32" s="156">
        <f>'KZN Totals'!C32/'KZN Totals'!$B32*100</f>
        <v>48.254489449937111</v>
      </c>
      <c r="D32" s="156">
        <f>'KZN Totals'!D32/'KZN Totals'!$B32*100</f>
        <v>4.3660665139384925E-3</v>
      </c>
      <c r="E32" s="156">
        <f>'KZN Totals'!E32/'KZN Totals'!$B32*100</f>
        <v>1.1815243799746455</v>
      </c>
      <c r="F32" s="156">
        <f>'KZN Totals'!F32/'KZN Totals'!$B32*100</f>
        <v>0.55915695391815823</v>
      </c>
      <c r="G32" s="156">
        <f>'KZN Totals'!G32/'KZN Totals'!$B32*100</f>
        <v>0.1313140378348252</v>
      </c>
      <c r="H32" s="156">
        <f>'KZN Totals'!H32/'KZN Totals'!$B32*100</f>
        <v>8.5066937028744224E-2</v>
      </c>
      <c r="I32" s="156">
        <f>'KZN Totals'!I32/'KZN Totals'!$B32*100</f>
        <v>1.0485635981629127</v>
      </c>
      <c r="J32" s="156">
        <f>'KZN Totals'!J32/'KZN Totals'!$B32*100</f>
        <v>4.0545191795121607</v>
      </c>
      <c r="K32" s="156">
        <f>'KZN Totals'!K32/'KZN Totals'!$B32*100</f>
        <v>0.16208621443239701</v>
      </c>
      <c r="L32" s="156">
        <f>'KZN Totals'!L32/'KZN Totals'!$B32*100</f>
        <v>0.48296152035270917</v>
      </c>
      <c r="M32" s="156">
        <f>'KZN Totals'!M32/'KZN Totals'!$B32*100</f>
        <v>0.17770094597424108</v>
      </c>
      <c r="N32" s="156">
        <f>'KZN Totals'!N32/'KZN Totals'!$B32*100</f>
        <v>0.1104889229044636</v>
      </c>
      <c r="O32" s="156">
        <f>'KZN Totals'!O32/'KZN Totals'!$B32*100</f>
        <v>2.8653666347287481</v>
      </c>
      <c r="P32" s="156">
        <f>'KZN Totals'!P32/'KZN Totals'!$B32*100</f>
        <v>4.2610295556692428E-2</v>
      </c>
      <c r="Q32" s="156">
        <f>'KZN Totals'!Q32/'KZN Totals'!$B32*100</f>
        <v>0.43666199179662762</v>
      </c>
      <c r="R32" s="156">
        <f>'KZN Totals'!R32/'KZN Totals'!$B32*100</f>
        <v>1.4790323231531921</v>
      </c>
      <c r="S32" s="156">
        <f>'KZN Totals'!S32/'KZN Totals'!$B32*100</f>
        <v>0.78130454438387642</v>
      </c>
      <c r="T32" s="156">
        <f>'KZN Totals'!T32/'KZN Totals'!$B32*100</f>
        <v>7.7898898542551678E-2</v>
      </c>
      <c r="U32" s="156">
        <f>'KZN Totals'!U32/'KZN Totals'!$B32*100</f>
        <v>0.45742629344964125</v>
      </c>
      <c r="V32" s="156">
        <f>'KZN Totals'!V32/'KZN Totals'!$B32*100</f>
        <v>0.14471806591831082</v>
      </c>
      <c r="W32" s="156">
        <f>'KZN Totals'!W32/'KZN Totals'!$B32*100</f>
        <v>1.3462968699856563</v>
      </c>
      <c r="X32" s="156">
        <f>'KZN Totals'!X32/'KZN Totals'!$B32*100</f>
        <v>3.2264919971537811</v>
      </c>
      <c r="Y32" s="156">
        <f>'KZN Totals'!Y32/'KZN Totals'!$B32*100</f>
        <v>0.10897362403476582</v>
      </c>
      <c r="Z32" s="156">
        <f>'KZN Totals'!Z32/'KZN Totals'!$B32*100</f>
        <v>0.23605011907212622</v>
      </c>
      <c r="AA32" s="156">
        <f>'KZN Totals'!AA32/'KZN Totals'!$B32*100</f>
        <v>0.22176355719696392</v>
      </c>
      <c r="AB32" s="156">
        <f>'KZN Totals'!AB32/'KZN Totals'!$B32*100</f>
        <v>0.41932296981031947</v>
      </c>
      <c r="AC32" s="156">
        <f>'KZN Totals'!AC32/'KZN Totals'!$B32*100</f>
        <v>0.57298287975650963</v>
      </c>
      <c r="AD32" s="156">
        <f>'KZN Totals'!AD32/'KZN Totals'!$B32*100</f>
        <v>1.3046878599870448</v>
      </c>
      <c r="AE32" s="156">
        <f>'KZN Totals'!AE32/'KZN Totals'!$B32*100</f>
        <v>8.5946558167643114E-2</v>
      </c>
      <c r="AF32" s="156">
        <f>'KZN Totals'!AF32/'KZN Totals'!$B32*100</f>
        <v>9.7719500695554629E-2</v>
      </c>
      <c r="AG32" s="156">
        <f>'KZN Totals'!AG32/'KZN Totals'!$B32*100</f>
        <v>0.46986040815811586</v>
      </c>
      <c r="AH32" s="156">
        <f>'KZN Totals'!AH32/'KZN Totals'!$B32*100</f>
        <v>1.6016677625181965E-2</v>
      </c>
      <c r="AI32" s="156">
        <f>'KZN Totals'!AI32/'KZN Totals'!$B32*100</f>
        <v>0.11931390839024442</v>
      </c>
      <c r="AJ32" s="156">
        <f>'KZN Totals'!AJ32/'KZN Totals'!$B32*100</f>
        <v>0.72861465563327776</v>
      </c>
      <c r="AK32" s="156">
        <f>'KZN Totals'!AK32/'KZN Totals'!$B32*100</f>
        <v>0.3938081314766963</v>
      </c>
      <c r="AL32" s="156">
        <f>'KZN Totals'!AL32/'KZN Totals'!$B32*100</f>
        <v>0.19290208082163601</v>
      </c>
      <c r="AM32" s="156">
        <f>'KZN Totals'!AM32/'KZN Totals'!$B32*100</f>
        <v>6.0682907009578315</v>
      </c>
      <c r="AN32" s="156">
        <f>'KZN Totals'!AN32/'KZN Totals'!$B32*100</f>
        <v>0.43619596735217786</v>
      </c>
      <c r="AO32" s="156">
        <f>'KZN Totals'!AO32/'KZN Totals'!$B32*100</f>
        <v>0.19904803449626138</v>
      </c>
      <c r="AP32" s="156">
        <f>'KZN Totals'!AP32/'KZN Totals'!$B32*100</f>
        <v>8.7321330278769843E-2</v>
      </c>
      <c r="AQ32" s="156">
        <f>'KZN Totals'!AQ32/'KZN Totals'!$B32*100</f>
        <v>0.15666880259708546</v>
      </c>
      <c r="AR32" s="156">
        <f>'KZN Totals'!AR32/'KZN Totals'!$B32*100</f>
        <v>0.15774927444623663</v>
      </c>
      <c r="AS32" s="156">
        <f>'KZN Totals'!AS32/'KZN Totals'!$B32*100</f>
        <v>2.356572022123995</v>
      </c>
      <c r="AT32" s="156">
        <f>'KZN Totals'!AT32/'KZN Totals'!$B32*100</f>
        <v>9.486510097329999E-2</v>
      </c>
      <c r="AU32" s="156">
        <f>'KZN Totals'!AU32/'KZN Totals'!$B32*100</f>
        <v>2.0431350488676565</v>
      </c>
      <c r="AV32" s="156">
        <f>'KZN Totals'!AV32/'KZN Totals'!$B32*100</f>
        <v>3.1825505435486567E-2</v>
      </c>
      <c r="AW32" s="156">
        <f>'KZN Totals'!AW32/'KZN Totals'!$B32*100</f>
        <v>0.67490873456358424</v>
      </c>
      <c r="AX32" s="156">
        <f>'KZN Totals'!AX32/'KZN Totals'!$B32*100</f>
        <v>0.14114424095993686</v>
      </c>
      <c r="AY32" s="156">
        <f>'KZN Totals'!AY32/'KZN Totals'!$B32*100</f>
        <v>0.28769727812826856</v>
      </c>
      <c r="AZ32" s="156">
        <f>'KZN Totals'!AZ32/'KZN Totals'!$B32*100</f>
        <v>2.8453852599677152</v>
      </c>
      <c r="BA32" s="156">
        <f>'KZN Totals'!BA32/'KZN Totals'!$B32*100</f>
        <v>0.877838595398862</v>
      </c>
      <c r="BB32" s="156">
        <f>'KZN Totals'!BB32/'KZN Totals'!$B32*100</f>
        <v>3.5089185126014484</v>
      </c>
      <c r="BC32" s="156">
        <f>'KZN Totals'!BC32/'KZN Totals'!$B32*100</f>
        <v>0.43500861279669223</v>
      </c>
      <c r="BD32" s="156">
        <f>'KZN Totals'!BD32/'KZN Totals'!$B32*100</f>
        <v>0.18340392011319476</v>
      </c>
      <c r="BE32" s="156">
        <f>'KZN Totals'!BE32/'KZN Totals'!$B32*100</f>
        <v>2.3484911582572368</v>
      </c>
      <c r="BF32" s="156">
        <f>'KZN Totals'!BF32/'KZN Totals'!$B32*100</f>
        <v>0.48762759010276219</v>
      </c>
      <c r="BG32" s="156">
        <f>'KZN Totals'!BG32/'KZN Totals'!$B32*100</f>
        <v>0.34152572284971339</v>
      </c>
      <c r="BH32" s="156">
        <f>'KZN Totals'!BH32/'KZN Totals'!$B32*100</f>
        <v>0.90220002323247206</v>
      </c>
      <c r="BI32" s="156">
        <f>'KZN Totals'!BI32/'KZN Totals'!$B32*100</f>
        <v>0.26748457465831665</v>
      </c>
      <c r="BJ32" s="156">
        <f>'KZN Totals'!BJ32/'KZN Totals'!$B32*100</f>
        <v>0.25811346386404355</v>
      </c>
      <c r="BK32" s="156">
        <f>'KZN Totals'!BK32/'KZN Totals'!$B32*100</f>
        <v>2.7305714729355079</v>
      </c>
    </row>
    <row r="33" spans="1:63" ht="13.35" customHeight="1">
      <c r="A33" s="51" t="s">
        <v>26</v>
      </c>
      <c r="B33" s="155">
        <f>SUM(C33:BK33)</f>
        <v>100.00000000000001</v>
      </c>
      <c r="C33" s="156">
        <f>'KZN Totals'!C33/'KZN Totals'!$B33*100</f>
        <v>80.14767140009495</v>
      </c>
      <c r="D33" s="156">
        <f>'KZN Totals'!D33/'KZN Totals'!$B33*100</f>
        <v>0.16435548686026</v>
      </c>
      <c r="E33" s="156">
        <f>'KZN Totals'!E33/'KZN Totals'!$B33*100</f>
        <v>0.40992505978087207</v>
      </c>
      <c r="F33" s="156">
        <f>'KZN Totals'!F33/'KZN Totals'!$B33*100</f>
        <v>3.6735083983667387E-3</v>
      </c>
      <c r="G33" s="156">
        <f>'KZN Totals'!G33/'KZN Totals'!$B33*100</f>
        <v>9.9974728562002318E-2</v>
      </c>
      <c r="H33" s="156">
        <f>'KZN Totals'!H33/'KZN Totals'!$B33*100</f>
        <v>1.8433375475675391E-4</v>
      </c>
      <c r="I33" s="156">
        <f>'KZN Totals'!I33/'KZN Totals'!$B33*100</f>
        <v>0.65765658675524963</v>
      </c>
      <c r="J33" s="156">
        <f>'KZN Totals'!J33/'KZN Totals'!$B33*100</f>
        <v>2.183040316750811</v>
      </c>
      <c r="K33" s="156">
        <f>'KZN Totals'!K33/'KZN Totals'!$B33*100</f>
        <v>0.14792783819229499</v>
      </c>
      <c r="L33" s="156">
        <f>'KZN Totals'!L33/'KZN Totals'!$B33*100</f>
        <v>0.22450534659695792</v>
      </c>
      <c r="M33" s="156">
        <f>'KZN Totals'!M33/'KZN Totals'!$B33*100</f>
        <v>1.87362095013472E-2</v>
      </c>
      <c r="N33" s="156">
        <f>'KZN Totals'!N33/'KZN Totals'!$B33*100</f>
        <v>0.14180532419501712</v>
      </c>
      <c r="O33" s="156">
        <f>'KZN Totals'!O33/'KZN Totals'!$B33*100</f>
        <v>2.8786129699674654</v>
      </c>
      <c r="P33" s="156">
        <f>'KZN Totals'!P33/'KZN Totals'!$B33*100</f>
        <v>5.5758459141532074E-2</v>
      </c>
      <c r="Q33" s="156">
        <f>'KZN Totals'!Q33/'KZN Totals'!$B33*100</f>
        <v>3.506554683344193E-2</v>
      </c>
      <c r="R33" s="156">
        <f>'KZN Totals'!R33/'KZN Totals'!$B33*100</f>
        <v>0.64043690860988201</v>
      </c>
      <c r="S33" s="156">
        <f>'KZN Totals'!S33/'KZN Totals'!$B33*100</f>
        <v>0.43710298280386811</v>
      </c>
      <c r="T33" s="156">
        <f>'KZN Totals'!T33/'KZN Totals'!$B33*100</f>
        <v>5.8907801341551214E-2</v>
      </c>
      <c r="U33" s="156">
        <f>'KZN Totals'!U33/'KZN Totals'!$B33*100</f>
        <v>0.1190114942504804</v>
      </c>
      <c r="V33" s="156">
        <f>'KZN Totals'!V33/'KZN Totals'!$B33*100</f>
        <v>2.4797278913706181E-3</v>
      </c>
      <c r="W33" s="156">
        <f>'KZN Totals'!W33/'KZN Totals'!$B33*100</f>
        <v>0.78668805135780862</v>
      </c>
      <c r="X33" s="156">
        <f>'KZN Totals'!X33/'KZN Totals'!$B33*100</f>
        <v>0.1061132708181462</v>
      </c>
      <c r="Y33" s="156">
        <f>'KZN Totals'!Y33/'KZN Totals'!$B33*100</f>
        <v>0.16951835494137532</v>
      </c>
      <c r="Z33" s="156">
        <f>'KZN Totals'!Z33/'KZN Totals'!$B33*100</f>
        <v>9.3702992001349905E-3</v>
      </c>
      <c r="AA33" s="156">
        <f>'KZN Totals'!AA33/'KZN Totals'!$B33*100</f>
        <v>5.1854840772643983E-2</v>
      </c>
      <c r="AB33" s="156">
        <f>'KZN Totals'!AB33/'KZN Totals'!$B33*100</f>
        <v>0.38830344329402489</v>
      </c>
      <c r="AC33" s="156">
        <f>'KZN Totals'!AC33/'KZN Totals'!$B33*100</f>
        <v>0.26200409899318899</v>
      </c>
      <c r="AD33" s="156">
        <f>'KZN Totals'!AD33/'KZN Totals'!$B33*100</f>
        <v>0.89894305516161532</v>
      </c>
      <c r="AE33" s="156">
        <f>'KZN Totals'!AE33/'KZN Totals'!$B33*100</f>
        <v>4.0728982003397057E-2</v>
      </c>
      <c r="AF33" s="156">
        <f>'KZN Totals'!AF33/'KZN Totals'!$B33*100</f>
        <v>3.5272483417650997E-2</v>
      </c>
      <c r="AG33" s="156">
        <f>'KZN Totals'!AG33/'KZN Totals'!$B33*100</f>
        <v>0.22523866138457169</v>
      </c>
      <c r="AH33" s="156">
        <f>'KZN Totals'!AH33/'KZN Totals'!$B33*100</f>
        <v>0.10370090374744241</v>
      </c>
      <c r="AI33" s="156">
        <f>'KZN Totals'!AI33/'KZN Totals'!$B33*100</f>
        <v>4.0118925053130652E-2</v>
      </c>
      <c r="AJ33" s="156">
        <f>'KZN Totals'!AJ33/'KZN Totals'!$B33*100</f>
        <v>0.28434798340906126</v>
      </c>
      <c r="AK33" s="156">
        <f>'KZN Totals'!AK33/'KZN Totals'!$B33*100</f>
        <v>0.10862850490180212</v>
      </c>
      <c r="AL33" s="156">
        <f>'KZN Totals'!AL33/'KZN Totals'!$B33*100</f>
        <v>1.1708265656299819E-2</v>
      </c>
      <c r="AM33" s="156">
        <f>'KZN Totals'!AM33/'KZN Totals'!$B33*100</f>
        <v>7.399244693914557E-2</v>
      </c>
      <c r="AN33" s="156">
        <f>'KZN Totals'!AN33/'KZN Totals'!$B33*100</f>
        <v>2.6399227020520825E-2</v>
      </c>
      <c r="AO33" s="156">
        <f>'KZN Totals'!AO33/'KZN Totals'!$B33*100</f>
        <v>7.7981956059952451E-2</v>
      </c>
      <c r="AP33" s="156">
        <f>'KZN Totals'!AP33/'KZN Totals'!$B33*100</f>
        <v>2.4525167180493829E-2</v>
      </c>
      <c r="AQ33" s="156">
        <f>'KZN Totals'!AQ33/'KZN Totals'!$B33*100</f>
        <v>3.4434813780350314E-2</v>
      </c>
      <c r="AR33" s="156">
        <f>'KZN Totals'!AR33/'KZN Totals'!$B33*100</f>
        <v>0.10611040925604856</v>
      </c>
      <c r="AS33" s="156">
        <f>'KZN Totals'!AS33/'KZN Totals'!$B33*100</f>
        <v>0.31948550818483673</v>
      </c>
      <c r="AT33" s="156">
        <f>'KZN Totals'!AT33/'KZN Totals'!$B33*100</f>
        <v>1.2363528265470851E-2</v>
      </c>
      <c r="AU33" s="156">
        <f>'KZN Totals'!AU33/'KZN Totals'!$B33*100</f>
        <v>2.4840241845261275</v>
      </c>
      <c r="AV33" s="156">
        <f>'KZN Totals'!AV33/'KZN Totals'!$B33*100</f>
        <v>6.6447929690887003E-2</v>
      </c>
      <c r="AW33" s="156">
        <f>'KZN Totals'!AW33/'KZN Totals'!$B33*100</f>
        <v>0.22166572899391937</v>
      </c>
      <c r="AX33" s="156">
        <f>'KZN Totals'!AX33/'KZN Totals'!$B33*100</f>
        <v>3.7213473966250389E-2</v>
      </c>
      <c r="AY33" s="156">
        <f>'KZN Totals'!AY33/'KZN Totals'!$B33*100</f>
        <v>7.5133560659068344E-2</v>
      </c>
      <c r="AZ33" s="156">
        <f>'KZN Totals'!AZ33/'KZN Totals'!$B33*100</f>
        <v>1.6578144012027118</v>
      </c>
      <c r="BA33" s="156">
        <f>'KZN Totals'!BA33/'KZN Totals'!$B33*100</f>
        <v>2.5078168444764092E-2</v>
      </c>
      <c r="BB33" s="156">
        <f>'KZN Totals'!BB33/'KZN Totals'!$B33*100</f>
        <v>0.78882171018021907</v>
      </c>
      <c r="BC33" s="156">
        <f>'KZN Totals'!BC33/'KZN Totals'!$B33*100</f>
        <v>0</v>
      </c>
      <c r="BD33" s="156">
        <f>'KZN Totals'!BD33/'KZN Totals'!$B33*100</f>
        <v>3.9807313229613284E-2</v>
      </c>
      <c r="BE33" s="156">
        <f>'KZN Totals'!BE33/'KZN Totals'!$B33*100</f>
        <v>0.10077965262444014</v>
      </c>
      <c r="BF33" s="156">
        <f>'KZN Totals'!BF33/'KZN Totals'!$B33*100</f>
        <v>5.7727187531323429E-2</v>
      </c>
      <c r="BG33" s="156">
        <f>'KZN Totals'!BG33/'KZN Totals'!$B33*100</f>
        <v>4.6898457219148697E-2</v>
      </c>
      <c r="BH33" s="156">
        <f>'KZN Totals'!BH33/'KZN Totals'!$B33*100</f>
        <v>0.90437651202801683</v>
      </c>
      <c r="BI33" s="156">
        <f>'KZN Totals'!BI33/'KZN Totals'!$B33*100</f>
        <v>0.12963762859948069</v>
      </c>
      <c r="BJ33" s="156">
        <f>'KZN Totals'!BJ33/'KZN Totals'!$B33*100</f>
        <v>8.3946469696010287E-2</v>
      </c>
      <c r="BK33" s="156">
        <f>'KZN Totals'!BK33/'KZN Totals'!$B33*100</f>
        <v>0.65596241032647173</v>
      </c>
    </row>
    <row r="34" spans="1:63" ht="13.35" customHeight="1">
      <c r="A34" s="49"/>
      <c r="B34" s="164"/>
      <c r="C34" s="154"/>
      <c r="D34" s="154"/>
      <c r="E34" s="154"/>
      <c r="F34" s="154"/>
      <c r="G34" s="154"/>
      <c r="H34" s="154"/>
      <c r="I34" s="154"/>
      <c r="J34" s="154"/>
      <c r="K34" s="154"/>
      <c r="L34" s="154"/>
      <c r="M34" s="154"/>
      <c r="N34" s="154"/>
      <c r="O34" s="154"/>
      <c r="P34" s="154"/>
      <c r="Q34" s="154"/>
      <c r="R34" s="154"/>
      <c r="S34" s="154"/>
      <c r="T34" s="154"/>
      <c r="U34" s="154"/>
      <c r="V34" s="154"/>
      <c r="W34" s="154"/>
      <c r="X34" s="154"/>
      <c r="Y34" s="154"/>
      <c r="Z34" s="154"/>
      <c r="AA34" s="154"/>
      <c r="AB34" s="154"/>
      <c r="AC34" s="154"/>
      <c r="AD34" s="154"/>
      <c r="AE34" s="154"/>
      <c r="AF34" s="154"/>
      <c r="AG34" s="154"/>
      <c r="AH34" s="154"/>
      <c r="AI34" s="154"/>
      <c r="AJ34" s="154"/>
      <c r="AK34" s="154"/>
      <c r="AL34" s="154"/>
      <c r="AM34" s="154"/>
      <c r="AN34" s="154"/>
      <c r="AO34" s="154"/>
      <c r="AP34" s="154"/>
      <c r="AQ34" s="154"/>
      <c r="AR34" s="154"/>
      <c r="AS34" s="154"/>
      <c r="AT34" s="154"/>
      <c r="AU34" s="154"/>
      <c r="AV34" s="154"/>
      <c r="AW34" s="154"/>
      <c r="AX34" s="154"/>
      <c r="AY34" s="154"/>
      <c r="AZ34" s="154"/>
      <c r="BA34" s="154"/>
      <c r="BB34" s="154"/>
      <c r="BC34" s="154"/>
      <c r="BD34" s="154"/>
      <c r="BE34" s="154"/>
      <c r="BF34" s="154"/>
      <c r="BG34" s="154"/>
      <c r="BH34" s="154"/>
      <c r="BI34" s="154"/>
      <c r="BJ34" s="154"/>
      <c r="BK34" s="154"/>
    </row>
    <row r="35" spans="1:63" ht="13.35" customHeight="1">
      <c r="A35" s="50" t="s">
        <v>27</v>
      </c>
      <c r="B35" s="144">
        <f t="shared" ref="B35:B40" si="2">SUM(C35:BK35)</f>
        <v>99.999999999999972</v>
      </c>
      <c r="C35" s="154">
        <f>'KZN Totals'!C35/'KZN Totals'!$B35*100</f>
        <v>60.622698726635591</v>
      </c>
      <c r="D35" s="154">
        <f>'KZN Totals'!D35/'KZN Totals'!$B35*100</f>
        <v>0.12130285303864545</v>
      </c>
      <c r="E35" s="154">
        <f>'KZN Totals'!E35/'KZN Totals'!$B35*100</f>
        <v>0.76042293354747648</v>
      </c>
      <c r="F35" s="154">
        <f>'KZN Totals'!F35/'KZN Totals'!$B35*100</f>
        <v>0.28534244437543116</v>
      </c>
      <c r="G35" s="154">
        <f>'KZN Totals'!G35/'KZN Totals'!$B35*100</f>
        <v>0.21241873331651778</v>
      </c>
      <c r="H35" s="154">
        <f>'KZN Totals'!H35/'KZN Totals'!$B35*100</f>
        <v>9.7793183008365911E-2</v>
      </c>
      <c r="I35" s="154">
        <f>'KZN Totals'!I35/'KZN Totals'!$B35*100</f>
        <v>0.86100137313821157</v>
      </c>
      <c r="J35" s="154">
        <f>'KZN Totals'!J35/'KZN Totals'!$B35*100</f>
        <v>3.4682583040519286</v>
      </c>
      <c r="K35" s="154">
        <f>'KZN Totals'!K35/'KZN Totals'!$B35*100</f>
        <v>0.16367827112041705</v>
      </c>
      <c r="L35" s="154">
        <f>'KZN Totals'!L35/'KZN Totals'!$B35*100</f>
        <v>0.35746212057559279</v>
      </c>
      <c r="M35" s="154">
        <f>'KZN Totals'!M35/'KZN Totals'!$B35*100</f>
        <v>9.6606304287209926E-2</v>
      </c>
      <c r="N35" s="154">
        <f>'KZN Totals'!N35/'KZN Totals'!$B35*100</f>
        <v>0.10716852005431168</v>
      </c>
      <c r="O35" s="154">
        <f>'KZN Totals'!O35/'KZN Totals'!$B35*100</f>
        <v>3.2786994690628171</v>
      </c>
      <c r="P35" s="154">
        <f>'KZN Totals'!P35/'KZN Totals'!$B35*100</f>
        <v>4.0448748382367693E-2</v>
      </c>
      <c r="Q35" s="154">
        <f>'KZN Totals'!Q35/'KZN Totals'!$B35*100</f>
        <v>0.2352307791209208</v>
      </c>
      <c r="R35" s="154">
        <f>'KZN Totals'!R35/'KZN Totals'!$B35*100</f>
        <v>1.009932596233738</v>
      </c>
      <c r="S35" s="154">
        <f>'KZN Totals'!S35/'KZN Totals'!$B35*100</f>
        <v>0.57785285632005357</v>
      </c>
      <c r="T35" s="154">
        <f>'KZN Totals'!T35/'KZN Totals'!$B35*100</f>
        <v>8.0078796110314446E-2</v>
      </c>
      <c r="U35" s="154">
        <f>'KZN Totals'!U35/'KZN Totals'!$B35*100</f>
        <v>0.24940856488955707</v>
      </c>
      <c r="V35" s="154">
        <f>'KZN Totals'!V35/'KZN Totals'!$B35*100</f>
        <v>7.51181758193981E-2</v>
      </c>
      <c r="W35" s="154">
        <f>'KZN Totals'!W35/'KZN Totals'!$B35*100</f>
        <v>0.95091273282306399</v>
      </c>
      <c r="X35" s="154">
        <f>'KZN Totals'!X35/'KZN Totals'!$B35*100</f>
        <v>1.67578981335216</v>
      </c>
      <c r="Y35" s="154">
        <f>'KZN Totals'!Y35/'KZN Totals'!$B35*100</f>
        <v>0.11415790233323254</v>
      </c>
      <c r="Z35" s="154">
        <f>'KZN Totals'!Z35/'KZN Totals'!$B35*100</f>
        <v>0.12309501030961792</v>
      </c>
      <c r="AA35" s="154">
        <f>'KZN Totals'!AA35/'KZN Totals'!$B35*100</f>
        <v>0.13060549598276841</v>
      </c>
      <c r="AB35" s="154">
        <f>'KZN Totals'!AB35/'KZN Totals'!$B35*100</f>
        <v>0.34398616342491134</v>
      </c>
      <c r="AC35" s="154">
        <f>'KZN Totals'!AC35/'KZN Totals'!$B35*100</f>
        <v>0.38470113521598842</v>
      </c>
      <c r="AD35" s="154">
        <f>'KZN Totals'!AD35/'KZN Totals'!$B35*100</f>
        <v>1.0221660008758697</v>
      </c>
      <c r="AE35" s="154">
        <f>'KZN Totals'!AE35/'KZN Totals'!$B35*100</f>
        <v>6.1708814108183026E-2</v>
      </c>
      <c r="AF35" s="154">
        <f>'KZN Totals'!AF35/'KZN Totals'!$B35*100</f>
        <v>6.1570813558622178E-2</v>
      </c>
      <c r="AG35" s="154">
        <f>'KZN Totals'!AG35/'KZN Totals'!$B35*100</f>
        <v>0.31542128390129476</v>
      </c>
      <c r="AH35" s="154">
        <f>'KZN Totals'!AH35/'KZN Totals'!$B35*100</f>
        <v>9.6011385027977111E-2</v>
      </c>
      <c r="AI35" s="154">
        <f>'KZN Totals'!AI35/'KZN Totals'!$B35*100</f>
        <v>0.11796716147070828</v>
      </c>
      <c r="AJ35" s="154">
        <f>'KZN Totals'!AJ35/'KZN Totals'!$B35*100</f>
        <v>0.46611775971024921</v>
      </c>
      <c r="AK35" s="154">
        <f>'KZN Totals'!AK35/'KZN Totals'!$B35*100</f>
        <v>0.24142399960193345</v>
      </c>
      <c r="AL35" s="154">
        <f>'KZN Totals'!AL35/'KZN Totals'!$B35*100</f>
        <v>0.23120175503320606</v>
      </c>
      <c r="AM35" s="154">
        <f>'KZN Totals'!AM35/'KZN Totals'!$B35*100</f>
        <v>3.1234119450942144</v>
      </c>
      <c r="AN35" s="154">
        <f>'KZN Totals'!AN35/'KZN Totals'!$B35*100</f>
        <v>0.2305297330540578</v>
      </c>
      <c r="AO35" s="154">
        <f>'KZN Totals'!AO35/'KZN Totals'!$B35*100</f>
        <v>0.12742680390332248</v>
      </c>
      <c r="AP35" s="154">
        <f>'KZN Totals'!AP35/'KZN Totals'!$B35*100</f>
        <v>9.764371324423031E-2</v>
      </c>
      <c r="AQ35" s="154">
        <f>'KZN Totals'!AQ35/'KZN Totals'!$B35*100</f>
        <v>9.1214517003113935E-2</v>
      </c>
      <c r="AR35" s="154">
        <f>'KZN Totals'!AR35/'KZN Totals'!$B35*100</f>
        <v>0.11599741636115884</v>
      </c>
      <c r="AS35" s="154">
        <f>'KZN Totals'!AS35/'KZN Totals'!$B35*100</f>
        <v>2.2037947815539356</v>
      </c>
      <c r="AT35" s="154">
        <f>'KZN Totals'!AT35/'KZN Totals'!$B35*100</f>
        <v>0.13140908095232912</v>
      </c>
      <c r="AU35" s="154">
        <f>'KZN Totals'!AU35/'KZN Totals'!$B35*100</f>
        <v>4.1816203163510011</v>
      </c>
      <c r="AV35" s="154">
        <f>'KZN Totals'!AV35/'KZN Totals'!$B35*100</f>
        <v>3.8592262876668032E-2</v>
      </c>
      <c r="AW35" s="154">
        <f>'KZN Totals'!AW35/'KZN Totals'!$B35*100</f>
        <v>0.42578336753663454</v>
      </c>
      <c r="AX35" s="154">
        <f>'KZN Totals'!AX35/'KZN Totals'!$B35*100</f>
        <v>8.6322488534949296E-2</v>
      </c>
      <c r="AY35" s="154">
        <f>'KZN Totals'!AY35/'KZN Totals'!$B35*100</f>
        <v>0.17151137470031566</v>
      </c>
      <c r="AZ35" s="154">
        <f>'KZN Totals'!AZ35/'KZN Totals'!$B35*100</f>
        <v>2.0047211349902576</v>
      </c>
      <c r="BA35" s="154">
        <f>'KZN Totals'!BA35/'KZN Totals'!$B35*100</f>
        <v>0.44811331267585541</v>
      </c>
      <c r="BB35" s="154">
        <f>'KZN Totals'!BB35/'KZN Totals'!$B35*100</f>
        <v>2.4108671205177967</v>
      </c>
      <c r="BC35" s="154">
        <f>'KZN Totals'!BC35/'KZN Totals'!$B35*100</f>
        <v>0.24055507858666164</v>
      </c>
      <c r="BD35" s="154">
        <f>'KZN Totals'!BD35/'KZN Totals'!$B35*100</f>
        <v>0.13671451762981573</v>
      </c>
      <c r="BE35" s="154">
        <f>'KZN Totals'!BE35/'KZN Totals'!$B35*100</f>
        <v>1.3695988482678287</v>
      </c>
      <c r="BF35" s="154">
        <f>'KZN Totals'!BF35/'KZN Totals'!$B35*100</f>
        <v>0.2672253000986764</v>
      </c>
      <c r="BG35" s="154">
        <f>'KZN Totals'!BG35/'KZN Totals'!$B35*100</f>
        <v>0.18934060173398026</v>
      </c>
      <c r="BH35" s="154">
        <f>'KZN Totals'!BH35/'KZN Totals'!$B35*100</f>
        <v>0.76334948493381216</v>
      </c>
      <c r="BI35" s="154">
        <f>'KZN Totals'!BI35/'KZN Totals'!$B35*100</f>
        <v>0.17961973943000858</v>
      </c>
      <c r="BJ35" s="154">
        <f>'KZN Totals'!BJ35/'KZN Totals'!$B35*100</f>
        <v>0.20633267525689711</v>
      </c>
      <c r="BK35" s="154">
        <f>'KZN Totals'!BK35/'KZN Totals'!$B35*100</f>
        <v>1.7205434048938293</v>
      </c>
    </row>
    <row r="36" spans="1:63" ht="13.35" customHeight="1">
      <c r="A36" s="51" t="s">
        <v>28</v>
      </c>
      <c r="B36" s="155">
        <f t="shared" si="2"/>
        <v>99.999999999999986</v>
      </c>
      <c r="C36" s="156">
        <f>'KZN Totals'!C36/'KZN Totals'!$B36*100</f>
        <v>47.667931351453078</v>
      </c>
      <c r="D36" s="156">
        <f>'KZN Totals'!D36/'KZN Totals'!$B36*100</f>
        <v>0</v>
      </c>
      <c r="E36" s="156">
        <f>'KZN Totals'!E36/'KZN Totals'!$B36*100</f>
        <v>5.6952185509756808E-4</v>
      </c>
      <c r="F36" s="156">
        <f>'KZN Totals'!F36/'KZN Totals'!$B36*100</f>
        <v>0</v>
      </c>
      <c r="G36" s="156">
        <f>'KZN Totals'!G36/'KZN Totals'!$B36*100</f>
        <v>0</v>
      </c>
      <c r="H36" s="156">
        <f>'KZN Totals'!H36/'KZN Totals'!$B36*100</f>
        <v>0</v>
      </c>
      <c r="I36" s="156">
        <f>'KZN Totals'!I36/'KZN Totals'!$B36*100</f>
        <v>4.5561748407805451E-4</v>
      </c>
      <c r="J36" s="156">
        <f>'KZN Totals'!J36/'KZN Totals'!$B36*100</f>
        <v>8.557408005122106</v>
      </c>
      <c r="K36" s="156">
        <f>'KZN Totals'!K36/'KZN Totals'!$B36*100</f>
        <v>0</v>
      </c>
      <c r="L36" s="156">
        <f>'KZN Totals'!L36/'KZN Totals'!$B36*100</f>
        <v>4.7703150582972306E-3</v>
      </c>
      <c r="M36" s="156">
        <f>'KZN Totals'!M36/'KZN Totals'!$B36*100</f>
        <v>2.732793669500171E-2</v>
      </c>
      <c r="N36" s="156">
        <f>'KZN Totals'!N36/'KZN Totals'!$B36*100</f>
        <v>1.6365780028083716E-2</v>
      </c>
      <c r="O36" s="156">
        <f>'KZN Totals'!O36/'KZN Totals'!$B36*100</f>
        <v>2.9921961216029791</v>
      </c>
      <c r="P36" s="156">
        <f>'KZN Totals'!P36/'KZN Totals'!$B36*100</f>
        <v>0</v>
      </c>
      <c r="Q36" s="156">
        <f>'KZN Totals'!Q36/'KZN Totals'!$B36*100</f>
        <v>2.3842462941804591E-2</v>
      </c>
      <c r="R36" s="156">
        <f>'KZN Totals'!R36/'KZN Totals'!$B36*100</f>
        <v>1.8004374366067877</v>
      </c>
      <c r="S36" s="156">
        <f>'KZN Totals'!S36/'KZN Totals'!$B36*100</f>
        <v>3.9547597617975135E-3</v>
      </c>
      <c r="T36" s="156">
        <f>'KZN Totals'!T36/'KZN Totals'!$B36*100</f>
        <v>1.7541273137005099E-3</v>
      </c>
      <c r="U36" s="156">
        <f>'KZN Totals'!U36/'KZN Totals'!$B36*100</f>
        <v>3.3214514589290168E-3</v>
      </c>
      <c r="V36" s="156">
        <f>'KZN Totals'!V36/'KZN Totals'!$B36*100</f>
        <v>7.0484024786875024E-3</v>
      </c>
      <c r="W36" s="156">
        <f>'KZN Totals'!W36/'KZN Totals'!$B36*100</f>
        <v>0</v>
      </c>
      <c r="X36" s="156">
        <f>'KZN Totals'!X36/'KZN Totals'!$B36*100</f>
        <v>5.122900033749695</v>
      </c>
      <c r="Y36" s="156">
        <f>'KZN Totals'!Y36/'KZN Totals'!$B36*100</f>
        <v>1.9500428318540734E-3</v>
      </c>
      <c r="Z36" s="156">
        <f>'KZN Totals'!Z36/'KZN Totals'!$B36*100</f>
        <v>0</v>
      </c>
      <c r="AA36" s="156">
        <f>'KZN Totals'!AA36/'KZN Totals'!$B36*100</f>
        <v>0</v>
      </c>
      <c r="AB36" s="156">
        <f>'KZN Totals'!AB36/'KZN Totals'!$B36*100</f>
        <v>1.3440715780302607E-3</v>
      </c>
      <c r="AC36" s="156">
        <f>'KZN Totals'!AC36/'KZN Totals'!$B36*100</f>
        <v>1.0092975192542286</v>
      </c>
      <c r="AD36" s="156">
        <f>'KZN Totals'!AD36/'KZN Totals'!$B36*100</f>
        <v>0.29666165623290286</v>
      </c>
      <c r="AE36" s="156">
        <f>'KZN Totals'!AE36/'KZN Totals'!$B36*100</f>
        <v>1.0524763882203058E-2</v>
      </c>
      <c r="AF36" s="156">
        <f>'KZN Totals'!AF36/'KZN Totals'!$B36*100</f>
        <v>0</v>
      </c>
      <c r="AG36" s="156">
        <f>'KZN Totals'!AG36/'KZN Totals'!$B36*100</f>
        <v>0.65250346747270416</v>
      </c>
      <c r="AH36" s="156">
        <f>'KZN Totals'!AH36/'KZN Totals'!$B36*100</f>
        <v>1.5035376974575798E-4</v>
      </c>
      <c r="AI36" s="156">
        <f>'KZN Totals'!AI36/'KZN Totals'!$B36*100</f>
        <v>1.2388239392082301E-2</v>
      </c>
      <c r="AJ36" s="156">
        <f>'KZN Totals'!AJ36/'KZN Totals'!$B36*100</f>
        <v>0.17131673018818927</v>
      </c>
      <c r="AK36" s="156">
        <f>'KZN Totals'!AK36/'KZN Totals'!$B36*100</f>
        <v>1.0205831643348422E-3</v>
      </c>
      <c r="AL36" s="156">
        <f>'KZN Totals'!AL36/'KZN Totals'!$B36*100</f>
        <v>0</v>
      </c>
      <c r="AM36" s="156">
        <f>'KZN Totals'!AM36/'KZN Totals'!$B36*100</f>
        <v>9.3599914526820349</v>
      </c>
      <c r="AN36" s="156">
        <f>'KZN Totals'!AN36/'KZN Totals'!$B36*100</f>
        <v>5.7590049987466087E-3</v>
      </c>
      <c r="AO36" s="156">
        <f>'KZN Totals'!AO36/'KZN Totals'!$B36*100</f>
        <v>7.8502892506648794E-3</v>
      </c>
      <c r="AP36" s="156">
        <f>'KZN Totals'!AP36/'KZN Totals'!$B36*100</f>
        <v>4.1005573567024907E-5</v>
      </c>
      <c r="AQ36" s="156">
        <f>'KZN Totals'!AQ36/'KZN Totals'!$B36*100</f>
        <v>3.5993781242166304E-4</v>
      </c>
      <c r="AR36" s="156">
        <f>'KZN Totals'!AR36/'KZN Totals'!$B36*100</f>
        <v>0</v>
      </c>
      <c r="AS36" s="156">
        <f>'KZN Totals'!AS36/'KZN Totals'!$B36*100</f>
        <v>4.9902006122881408</v>
      </c>
      <c r="AT36" s="156">
        <f>'KZN Totals'!AT36/'KZN Totals'!$B36*100</f>
        <v>1.3395154031894802E-2</v>
      </c>
      <c r="AU36" s="156">
        <f>'KZN Totals'!AU36/'KZN Totals'!$B36*100</f>
        <v>5.1360138692537314</v>
      </c>
      <c r="AV36" s="156">
        <f>'KZN Totals'!AV36/'KZN Totals'!$B36*100</f>
        <v>0</v>
      </c>
      <c r="AW36" s="156">
        <f>'KZN Totals'!AW36/'KZN Totals'!$B36*100</f>
        <v>2.5651264353594469E-3</v>
      </c>
      <c r="AX36" s="156">
        <f>'KZN Totals'!AX36/'KZN Totals'!$B36*100</f>
        <v>0</v>
      </c>
      <c r="AY36" s="156">
        <f>'KZN Totals'!AY36/'KZN Totals'!$B36*100</f>
        <v>0</v>
      </c>
      <c r="AZ36" s="156">
        <f>'KZN Totals'!AZ36/'KZN Totals'!$B36*100</f>
        <v>5.4974307547824459</v>
      </c>
      <c r="BA36" s="156">
        <f>'KZN Totals'!BA36/'KZN Totals'!$B36*100</f>
        <v>0</v>
      </c>
      <c r="BB36" s="156">
        <f>'KZN Totals'!BB36/'KZN Totals'!$B36*100</f>
        <v>6.0050384401487585E-2</v>
      </c>
      <c r="BC36" s="156">
        <f>'KZN Totals'!BC36/'KZN Totals'!$B36*100</f>
        <v>0</v>
      </c>
      <c r="BD36" s="156">
        <f>'KZN Totals'!BD36/'KZN Totals'!$B36*100</f>
        <v>0</v>
      </c>
      <c r="BE36" s="156">
        <f>'KZN Totals'!BE36/'KZN Totals'!$B36*100</f>
        <v>3.6147807288833733</v>
      </c>
      <c r="BF36" s="156">
        <f>'KZN Totals'!BF36/'KZN Totals'!$B36*100</f>
        <v>0</v>
      </c>
      <c r="BG36" s="156">
        <f>'KZN Totals'!BG36/'KZN Totals'!$B36*100</f>
        <v>0</v>
      </c>
      <c r="BH36" s="156">
        <f>'KZN Totals'!BH36/'KZN Totals'!$B36*100</f>
        <v>0</v>
      </c>
      <c r="BI36" s="156">
        <f>'KZN Totals'!BI36/'KZN Totals'!$B36*100</f>
        <v>0</v>
      </c>
      <c r="BJ36" s="156">
        <f>'KZN Totals'!BJ36/'KZN Totals'!$B36*100</f>
        <v>1.5112831946869068E-2</v>
      </c>
      <c r="BK36" s="156">
        <f>'KZN Totals'!BK36/'KZN Totals'!$B36*100</f>
        <v>2.9090080962828555</v>
      </c>
    </row>
    <row r="37" spans="1:63" ht="13.35" customHeight="1">
      <c r="A37" s="51" t="s">
        <v>29</v>
      </c>
      <c r="B37" s="155">
        <f t="shared" si="2"/>
        <v>100.00000000000001</v>
      </c>
      <c r="C37" s="156">
        <f>'KZN Totals'!C37/'KZN Totals'!$B37*100</f>
        <v>77.668326076759868</v>
      </c>
      <c r="D37" s="156">
        <f>'KZN Totals'!D37/'KZN Totals'!$B37*100</f>
        <v>0</v>
      </c>
      <c r="E37" s="156">
        <f>'KZN Totals'!E37/'KZN Totals'!$B37*100</f>
        <v>1.0698615611742016E-2</v>
      </c>
      <c r="F37" s="156">
        <f>'KZN Totals'!F37/'KZN Totals'!$B37*100</f>
        <v>0</v>
      </c>
      <c r="G37" s="156">
        <f>'KZN Totals'!G37/'KZN Totals'!$B37*100</f>
        <v>0.32452467355617448</v>
      </c>
      <c r="H37" s="156">
        <f>'KZN Totals'!H37/'KZN Totals'!$B37*100</f>
        <v>0</v>
      </c>
      <c r="I37" s="156">
        <f>'KZN Totals'!I37/'KZN Totals'!$B37*100</f>
        <v>0.36751884349456176</v>
      </c>
      <c r="J37" s="156">
        <f>'KZN Totals'!J37/'KZN Totals'!$B37*100</f>
        <v>0</v>
      </c>
      <c r="K37" s="156">
        <f>'KZN Totals'!K37/'KZN Totals'!$B37*100</f>
        <v>0.16570015859466034</v>
      </c>
      <c r="L37" s="156">
        <f>'KZN Totals'!L37/'KZN Totals'!$B37*100</f>
        <v>0.53083677701300758</v>
      </c>
      <c r="M37" s="156">
        <f>'KZN Totals'!M37/'KZN Totals'!$B37*100</f>
        <v>4.3336525637962996E-2</v>
      </c>
      <c r="N37" s="156">
        <f>'KZN Totals'!N37/'KZN Totals'!$B37*100</f>
        <v>0</v>
      </c>
      <c r="O37" s="156">
        <f>'KZN Totals'!O37/'KZN Totals'!$B37*100</f>
        <v>3.6699389808854557</v>
      </c>
      <c r="P37" s="156">
        <f>'KZN Totals'!P37/'KZN Totals'!$B37*100</f>
        <v>0</v>
      </c>
      <c r="Q37" s="156">
        <f>'KZN Totals'!Q37/'KZN Totals'!$B37*100</f>
        <v>0</v>
      </c>
      <c r="R37" s="156">
        <f>'KZN Totals'!R37/'KZN Totals'!$B37*100</f>
        <v>0</v>
      </c>
      <c r="S37" s="156">
        <f>'KZN Totals'!S37/'KZN Totals'!$B37*100</f>
        <v>0.91387574555500306</v>
      </c>
      <c r="T37" s="156">
        <f>'KZN Totals'!T37/'KZN Totals'!$B37*100</f>
        <v>0</v>
      </c>
      <c r="U37" s="156">
        <f>'KZN Totals'!U37/'KZN Totals'!$B37*100</f>
        <v>0.23482748026732941</v>
      </c>
      <c r="V37" s="156">
        <f>'KZN Totals'!V37/'KZN Totals'!$B37*100</f>
        <v>0</v>
      </c>
      <c r="W37" s="156">
        <f>'KZN Totals'!W37/'KZN Totals'!$B37*100</f>
        <v>0</v>
      </c>
      <c r="X37" s="156">
        <f>'KZN Totals'!X37/'KZN Totals'!$B37*100</f>
        <v>0</v>
      </c>
      <c r="Y37" s="156">
        <f>'KZN Totals'!Y37/'KZN Totals'!$B37*100</f>
        <v>0.14357542150957786</v>
      </c>
      <c r="Z37" s="156">
        <f>'KZN Totals'!Z37/'KZN Totals'!$B37*100</f>
        <v>0</v>
      </c>
      <c r="AA37" s="156">
        <f>'KZN Totals'!AA37/'KZN Totals'!$B37*100</f>
        <v>0</v>
      </c>
      <c r="AB37" s="156">
        <f>'KZN Totals'!AB37/'KZN Totals'!$B37*100</f>
        <v>0.29425472378535245</v>
      </c>
      <c r="AC37" s="156">
        <f>'KZN Totals'!AC37/'KZN Totals'!$B37*100</f>
        <v>0</v>
      </c>
      <c r="AD37" s="156">
        <f>'KZN Totals'!AD37/'KZN Totals'!$B37*100</f>
        <v>0.52844028711597735</v>
      </c>
      <c r="AE37" s="156">
        <f>'KZN Totals'!AE37/'KZN Totals'!$B37*100</f>
        <v>1.5120710064595384E-2</v>
      </c>
      <c r="AF37" s="156">
        <f>'KZN Totals'!AF37/'KZN Totals'!$B37*100</f>
        <v>0</v>
      </c>
      <c r="AG37" s="156">
        <f>'KZN Totals'!AG37/'KZN Totals'!$B37*100</f>
        <v>4.2794462446968063E-3</v>
      </c>
      <c r="AH37" s="156">
        <f>'KZN Totals'!AH37/'KZN Totals'!$B37*100</f>
        <v>3.708853412070566E-2</v>
      </c>
      <c r="AI37" s="156">
        <f>'KZN Totals'!AI37/'KZN Totals'!$B37*100</f>
        <v>1.2082303230860651E-2</v>
      </c>
      <c r="AJ37" s="156">
        <f>'KZN Totals'!AJ37/'KZN Totals'!$B37*100</f>
        <v>0.86899861926894917</v>
      </c>
      <c r="AK37" s="156">
        <f>'KZN Totals'!AK37/'KZN Totals'!$B37*100</f>
        <v>0</v>
      </c>
      <c r="AL37" s="156">
        <f>'KZN Totals'!AL37/'KZN Totals'!$B37*100</f>
        <v>0.33442201991788029</v>
      </c>
      <c r="AM37" s="156">
        <f>'KZN Totals'!AM37/'KZN Totals'!$B37*100</f>
        <v>0</v>
      </c>
      <c r="AN37" s="156">
        <f>'KZN Totals'!AN37/'KZN Totals'!$B37*100</f>
        <v>0.51353354936361684</v>
      </c>
      <c r="AO37" s="156">
        <f>'KZN Totals'!AO37/'KZN Totals'!$B37*100</f>
        <v>0.14370380489691878</v>
      </c>
      <c r="AP37" s="156">
        <f>'KZN Totals'!AP37/'KZN Totals'!$B37*100</f>
        <v>7.1324104078280114E-3</v>
      </c>
      <c r="AQ37" s="156">
        <f>'KZN Totals'!AQ37/'KZN Totals'!$B37*100</f>
        <v>0</v>
      </c>
      <c r="AR37" s="156">
        <f>'KZN Totals'!AR37/'KZN Totals'!$B37*100</f>
        <v>0</v>
      </c>
      <c r="AS37" s="156">
        <f>'KZN Totals'!AS37/'KZN Totals'!$B37*100</f>
        <v>3.2423937713986134E-2</v>
      </c>
      <c r="AT37" s="156">
        <f>'KZN Totals'!AT37/'KZN Totals'!$B37*100</f>
        <v>0</v>
      </c>
      <c r="AU37" s="156">
        <f>'KZN Totals'!AU37/'KZN Totals'!$B37*100</f>
        <v>7.2769032924263577</v>
      </c>
      <c r="AV37" s="156">
        <f>'KZN Totals'!AV37/'KZN Totals'!$B37*100</f>
        <v>0</v>
      </c>
      <c r="AW37" s="156">
        <f>'KZN Totals'!AW37/'KZN Totals'!$B37*100</f>
        <v>0.15648508434774655</v>
      </c>
      <c r="AX37" s="156">
        <f>'KZN Totals'!AX37/'KZN Totals'!$B37*100</f>
        <v>0.1252023322990129</v>
      </c>
      <c r="AY37" s="156">
        <f>'KZN Totals'!AY37/'KZN Totals'!$B37*100</f>
        <v>0</v>
      </c>
      <c r="AZ37" s="156">
        <f>'KZN Totals'!AZ37/'KZN Totals'!$B37*100</f>
        <v>0</v>
      </c>
      <c r="BA37" s="156">
        <f>'KZN Totals'!BA37/'KZN Totals'!$B37*100</f>
        <v>0</v>
      </c>
      <c r="BB37" s="156">
        <f>'KZN Totals'!BB37/'KZN Totals'!$B37*100</f>
        <v>2.9891882092334341</v>
      </c>
      <c r="BC37" s="156">
        <f>'KZN Totals'!BC37/'KZN Totals'!$B37*100</f>
        <v>3.1425400256890217E-2</v>
      </c>
      <c r="BD37" s="156">
        <f>'KZN Totals'!BD37/'KZN Totals'!$B37*100</f>
        <v>0</v>
      </c>
      <c r="BE37" s="156">
        <f>'KZN Totals'!BE37/'KZN Totals'!$B37*100</f>
        <v>0</v>
      </c>
      <c r="BF37" s="156">
        <f>'KZN Totals'!BF37/'KZN Totals'!$B37*100</f>
        <v>0.54424570857972421</v>
      </c>
      <c r="BG37" s="156">
        <f>'KZN Totals'!BG37/'KZN Totals'!$B37*100</f>
        <v>0.60608370681559309</v>
      </c>
      <c r="BH37" s="156">
        <f>'KZN Totals'!BH37/'KZN Totals'!$B37*100</f>
        <v>1.4058266210245323</v>
      </c>
      <c r="BI37" s="156">
        <f>'KZN Totals'!BI37/'KZN Totals'!$B37*100</f>
        <v>0</v>
      </c>
      <c r="BJ37" s="156">
        <f>'KZN Totals'!BJ37/'KZN Totals'!$B37*100</f>
        <v>0</v>
      </c>
      <c r="BK37" s="156">
        <f>'KZN Totals'!BK37/'KZN Totals'!$B37*100</f>
        <v>0</v>
      </c>
    </row>
    <row r="38" spans="1:63" ht="13.35" customHeight="1">
      <c r="A38" s="51" t="s">
        <v>30</v>
      </c>
      <c r="B38" s="155">
        <f t="shared" si="2"/>
        <v>100.00000000000001</v>
      </c>
      <c r="C38" s="156">
        <f>'KZN Totals'!C38/'KZN Totals'!$B38*100</f>
        <v>78.207173261798062</v>
      </c>
      <c r="D38" s="156">
        <f>'KZN Totals'!D38/'KZN Totals'!$B38*100</f>
        <v>0</v>
      </c>
      <c r="E38" s="156">
        <f>'KZN Totals'!E38/'KZN Totals'!$B38*100</f>
        <v>1.2914118628681729E-2</v>
      </c>
      <c r="F38" s="156">
        <f>'KZN Totals'!F38/'KZN Totals'!$B38*100</f>
        <v>0</v>
      </c>
      <c r="G38" s="156">
        <f>'KZN Totals'!G38/'KZN Totals'!$B38*100</f>
        <v>3.240682215478477E-2</v>
      </c>
      <c r="H38" s="156">
        <f>'KZN Totals'!H38/'KZN Totals'!$B38*100</f>
        <v>0</v>
      </c>
      <c r="I38" s="156">
        <f>'KZN Totals'!I38/'KZN Totals'!$B38*100</f>
        <v>1.8298711269621362</v>
      </c>
      <c r="J38" s="156">
        <f>'KZN Totals'!J38/'KZN Totals'!$B38*100</f>
        <v>0</v>
      </c>
      <c r="K38" s="156">
        <f>'KZN Totals'!K38/'KZN Totals'!$B38*100</f>
        <v>0</v>
      </c>
      <c r="L38" s="156">
        <f>'KZN Totals'!L38/'KZN Totals'!$B38*100</f>
        <v>2.2522741397575413E-3</v>
      </c>
      <c r="M38" s="156">
        <f>'KZN Totals'!M38/'KZN Totals'!$B38*100</f>
        <v>0</v>
      </c>
      <c r="N38" s="156">
        <f>'KZN Totals'!N38/'KZN Totals'!$B38*100</f>
        <v>0</v>
      </c>
      <c r="O38" s="156">
        <f>'KZN Totals'!O38/'KZN Totals'!$B38*100</f>
        <v>0.48015568045636847</v>
      </c>
      <c r="P38" s="156">
        <f>'KZN Totals'!P38/'KZN Totals'!$B38*100</f>
        <v>0</v>
      </c>
      <c r="Q38" s="156">
        <f>'KZN Totals'!Q38/'KZN Totals'!$B38*100</f>
        <v>0.77573830533016042</v>
      </c>
      <c r="R38" s="156">
        <f>'KZN Totals'!R38/'KZN Totals'!$B38*100</f>
        <v>0</v>
      </c>
      <c r="S38" s="156">
        <f>'KZN Totals'!S38/'KZN Totals'!$B38*100</f>
        <v>0</v>
      </c>
      <c r="T38" s="156">
        <f>'KZN Totals'!T38/'KZN Totals'!$B38*100</f>
        <v>0</v>
      </c>
      <c r="U38" s="156">
        <f>'KZN Totals'!U38/'KZN Totals'!$B38*100</f>
        <v>0</v>
      </c>
      <c r="V38" s="156">
        <f>'KZN Totals'!V38/'KZN Totals'!$B38*100</f>
        <v>0</v>
      </c>
      <c r="W38" s="156">
        <f>'KZN Totals'!W38/'KZN Totals'!$B38*100</f>
        <v>0</v>
      </c>
      <c r="X38" s="156">
        <f>'KZN Totals'!X38/'KZN Totals'!$B38*100</f>
        <v>0</v>
      </c>
      <c r="Y38" s="156">
        <f>'KZN Totals'!Y38/'KZN Totals'!$B38*100</f>
        <v>0</v>
      </c>
      <c r="Z38" s="156">
        <f>'KZN Totals'!Z38/'KZN Totals'!$B38*100</f>
        <v>0</v>
      </c>
      <c r="AA38" s="156">
        <f>'KZN Totals'!AA38/'KZN Totals'!$B38*100</f>
        <v>0</v>
      </c>
      <c r="AB38" s="156">
        <f>'KZN Totals'!AB38/'KZN Totals'!$B38*100</f>
        <v>2.9717055915937634E-2</v>
      </c>
      <c r="AC38" s="156">
        <f>'KZN Totals'!AC38/'KZN Totals'!$B38*100</f>
        <v>0</v>
      </c>
      <c r="AD38" s="156">
        <f>'KZN Totals'!AD38/'KZN Totals'!$B38*100</f>
        <v>1.2687270873598236E-2</v>
      </c>
      <c r="AE38" s="156">
        <f>'KZN Totals'!AE38/'KZN Totals'!$B38*100</f>
        <v>2.5277321280732122E-3</v>
      </c>
      <c r="AF38" s="156">
        <f>'KZN Totals'!AF38/'KZN Totals'!$B38*100</f>
        <v>3.6878963612145065E-2</v>
      </c>
      <c r="AG38" s="156">
        <f>'KZN Totals'!AG38/'KZN Totals'!$B38*100</f>
        <v>0</v>
      </c>
      <c r="AH38" s="156">
        <f>'KZN Totals'!AH38/'KZN Totals'!$B38*100</f>
        <v>0</v>
      </c>
      <c r="AI38" s="156">
        <f>'KZN Totals'!AI38/'KZN Totals'!$B38*100</f>
        <v>0</v>
      </c>
      <c r="AJ38" s="156">
        <f>'KZN Totals'!AJ38/'KZN Totals'!$B38*100</f>
        <v>0.70198037810587033</v>
      </c>
      <c r="AK38" s="156">
        <f>'KZN Totals'!AK38/'KZN Totals'!$B38*100</f>
        <v>0</v>
      </c>
      <c r="AL38" s="156">
        <f>'KZN Totals'!AL38/'KZN Totals'!$B38*100</f>
        <v>0.13602763599470907</v>
      </c>
      <c r="AM38" s="156">
        <f>'KZN Totals'!AM38/'KZN Totals'!$B38*100</f>
        <v>0</v>
      </c>
      <c r="AN38" s="156">
        <f>'KZN Totals'!AN38/'KZN Totals'!$B38*100</f>
        <v>0</v>
      </c>
      <c r="AO38" s="156">
        <f>'KZN Totals'!AO38/'KZN Totals'!$B38*100</f>
        <v>0</v>
      </c>
      <c r="AP38" s="156">
        <f>'KZN Totals'!AP38/'KZN Totals'!$B38*100</f>
        <v>0</v>
      </c>
      <c r="AQ38" s="156">
        <f>'KZN Totals'!AQ38/'KZN Totals'!$B38*100</f>
        <v>0</v>
      </c>
      <c r="AR38" s="156">
        <f>'KZN Totals'!AR38/'KZN Totals'!$B38*100</f>
        <v>0.33860268128426863</v>
      </c>
      <c r="AS38" s="156">
        <f>'KZN Totals'!AS38/'KZN Totals'!$B38*100</f>
        <v>0</v>
      </c>
      <c r="AT38" s="156">
        <f>'KZN Totals'!AT38/'KZN Totals'!$B38*100</f>
        <v>0</v>
      </c>
      <c r="AU38" s="156">
        <f>'KZN Totals'!AU38/'KZN Totals'!$B38*100</f>
        <v>1.4524845709971794</v>
      </c>
      <c r="AV38" s="156">
        <f>'KZN Totals'!AV38/'KZN Totals'!$B38*100</f>
        <v>0</v>
      </c>
      <c r="AW38" s="156">
        <f>'KZN Totals'!AW38/'KZN Totals'!$B38*100</f>
        <v>5.2661086001525243E-3</v>
      </c>
      <c r="AX38" s="156">
        <f>'KZN Totals'!AX38/'KZN Totals'!$B38*100</f>
        <v>0</v>
      </c>
      <c r="AY38" s="156">
        <f>'KZN Totals'!AY38/'KZN Totals'!$B38*100</f>
        <v>0</v>
      </c>
      <c r="AZ38" s="156">
        <f>'KZN Totals'!AZ38/'KZN Totals'!$B38*100</f>
        <v>0</v>
      </c>
      <c r="BA38" s="156">
        <f>'KZN Totals'!BA38/'KZN Totals'!$B38*100</f>
        <v>1.8056919270535301</v>
      </c>
      <c r="BB38" s="156">
        <f>'KZN Totals'!BB38/'KZN Totals'!$B38*100</f>
        <v>11.516544106674511</v>
      </c>
      <c r="BC38" s="156">
        <f>'KZN Totals'!BC38/'KZN Totals'!$B38*100</f>
        <v>0</v>
      </c>
      <c r="BD38" s="156">
        <f>'KZN Totals'!BD38/'KZN Totals'!$B38*100</f>
        <v>0</v>
      </c>
      <c r="BE38" s="156">
        <f>'KZN Totals'!BE38/'KZN Totals'!$B38*100</f>
        <v>0</v>
      </c>
      <c r="BF38" s="156">
        <f>'KZN Totals'!BF38/'KZN Totals'!$B38*100</f>
        <v>0</v>
      </c>
      <c r="BG38" s="156">
        <f>'KZN Totals'!BG38/'KZN Totals'!$B38*100</f>
        <v>0.48085242713269644</v>
      </c>
      <c r="BH38" s="156">
        <f>'KZN Totals'!BH38/'KZN Totals'!$B38*100</f>
        <v>2.140227552157373</v>
      </c>
      <c r="BI38" s="156">
        <f>'KZN Totals'!BI38/'KZN Totals'!$B38*100</f>
        <v>0</v>
      </c>
      <c r="BJ38" s="156">
        <f>'KZN Totals'!BJ38/'KZN Totals'!$B38*100</f>
        <v>0</v>
      </c>
      <c r="BK38" s="156">
        <f>'KZN Totals'!BK38/'KZN Totals'!$B38*100</f>
        <v>0</v>
      </c>
    </row>
    <row r="39" spans="1:63" ht="13.35" customHeight="1">
      <c r="A39" s="51" t="s">
        <v>31</v>
      </c>
      <c r="B39" s="155">
        <f t="shared" si="2"/>
        <v>100</v>
      </c>
      <c r="C39" s="156">
        <f>'KZN Totals'!C39/'KZN Totals'!$B39*100</f>
        <v>57.704039975440899</v>
      </c>
      <c r="D39" s="156">
        <f>'KZN Totals'!D39/'KZN Totals'!$B39*100</f>
        <v>0.44579824612547958</v>
      </c>
      <c r="E39" s="156">
        <f>'KZN Totals'!E39/'KZN Totals'!$B39*100</f>
        <v>3.5389281361571872</v>
      </c>
      <c r="F39" s="156">
        <f>'KZN Totals'!F39/'KZN Totals'!$B39*100</f>
        <v>1.267097386003692</v>
      </c>
      <c r="G39" s="156">
        <f>'KZN Totals'!G39/'KZN Totals'!$B39*100</f>
        <v>0.67864150486723407</v>
      </c>
      <c r="H39" s="156">
        <f>'KZN Totals'!H39/'KZN Totals'!$B39*100</f>
        <v>0.3961589103535475</v>
      </c>
      <c r="I39" s="156">
        <f>'KZN Totals'!I39/'KZN Totals'!$B39*100</f>
        <v>1.0807143187901573</v>
      </c>
      <c r="J39" s="156">
        <f>'KZN Totals'!J39/'KZN Totals'!$B39*100</f>
        <v>0.1031475300570187</v>
      </c>
      <c r="K39" s="156">
        <f>'KZN Totals'!K39/'KZN Totals'!$B39*100</f>
        <v>0.17742859672679542</v>
      </c>
      <c r="L39" s="156">
        <f>'KZN Totals'!L39/'KZN Totals'!$B39*100</f>
        <v>1.1771294351324417</v>
      </c>
      <c r="M39" s="156">
        <f>'KZN Totals'!M39/'KZN Totals'!$B39*100</f>
        <v>8.3884580114387527E-2</v>
      </c>
      <c r="N39" s="156">
        <f>'KZN Totals'!N39/'KZN Totals'!$B39*100</f>
        <v>0.13984140088041069</v>
      </c>
      <c r="O39" s="156">
        <f>'KZN Totals'!O39/'KZN Totals'!$B39*100</f>
        <v>4.7842183071481523</v>
      </c>
      <c r="P39" s="156">
        <f>'KZN Totals'!P39/'KZN Totals'!$B39*100</f>
        <v>6.7870525714812099E-2</v>
      </c>
      <c r="Q39" s="156">
        <f>'KZN Totals'!Q39/'KZN Totals'!$B39*100</f>
        <v>0.46403932936489917</v>
      </c>
      <c r="R39" s="156">
        <f>'KZN Totals'!R39/'KZN Totals'!$B39*100</f>
        <v>0</v>
      </c>
      <c r="S39" s="156">
        <f>'KZN Totals'!S39/'KZN Totals'!$B39*100</f>
        <v>2.0198085073918475</v>
      </c>
      <c r="T39" s="156">
        <f>'KZN Totals'!T39/'KZN Totals'!$B39*100</f>
        <v>0.3193409706245538</v>
      </c>
      <c r="U39" s="156">
        <f>'KZN Totals'!U39/'KZN Totals'!$B39*100</f>
        <v>0.54301284860713528</v>
      </c>
      <c r="V39" s="156">
        <f>'KZN Totals'!V39/'KZN Totals'!$B39*100</f>
        <v>0.33905638890840806</v>
      </c>
      <c r="W39" s="156">
        <f>'KZN Totals'!W39/'KZN Totals'!$B39*100</f>
        <v>3.8649140670087707</v>
      </c>
      <c r="X39" s="156">
        <f>'KZN Totals'!X39/'KZN Totals'!$B39*100</f>
        <v>0</v>
      </c>
      <c r="Y39" s="156">
        <f>'KZN Totals'!Y39/'KZN Totals'!$B39*100</f>
        <v>0.44092785656489875</v>
      </c>
      <c r="Z39" s="156">
        <f>'KZN Totals'!Z39/'KZN Totals'!$B39*100</f>
        <v>0.53889487831061078</v>
      </c>
      <c r="AA39" s="156">
        <f>'KZN Totals'!AA39/'KZN Totals'!$B39*100</f>
        <v>0.57731909991694663</v>
      </c>
      <c r="AB39" s="156">
        <f>'KZN Totals'!AB39/'KZN Totals'!$B39*100</f>
        <v>0.97473882092918318</v>
      </c>
      <c r="AC39" s="156">
        <f>'KZN Totals'!AC39/'KZN Totals'!$B39*100</f>
        <v>0</v>
      </c>
      <c r="AD39" s="156">
        <f>'KZN Totals'!AD39/'KZN Totals'!$B39*100</f>
        <v>3.111955236997495</v>
      </c>
      <c r="AE39" s="156">
        <f>'KZN Totals'!AE39/'KZN Totals'!$B39*100</f>
        <v>0.19104331827505786</v>
      </c>
      <c r="AF39" s="156">
        <f>'KZN Totals'!AF39/'KZN Totals'!$B39*100</f>
        <v>0.26876619468649765</v>
      </c>
      <c r="AG39" s="156">
        <f>'KZN Totals'!AG39/'KZN Totals'!$B39*100</f>
        <v>4.0671311570612136E-2</v>
      </c>
      <c r="AH39" s="156">
        <f>'KZN Totals'!AH39/'KZN Totals'!$B39*100</f>
        <v>0.3281361417516987</v>
      </c>
      <c r="AI39" s="156">
        <f>'KZN Totals'!AI39/'KZN Totals'!$B39*100</f>
        <v>0.33541630652283827</v>
      </c>
      <c r="AJ39" s="156">
        <f>'KZN Totals'!AJ39/'KZN Totals'!$B39*100</f>
        <v>0.65655698268439167</v>
      </c>
      <c r="AK39" s="156">
        <f>'KZN Totals'!AK39/'KZN Totals'!$B39*100</f>
        <v>0.56085738655874129</v>
      </c>
      <c r="AL39" s="156">
        <f>'KZN Totals'!AL39/'KZN Totals'!$B39*100</f>
        <v>0.31161542448823237</v>
      </c>
      <c r="AM39" s="156">
        <f>'KZN Totals'!AM39/'KZN Totals'!$B39*100</f>
        <v>0</v>
      </c>
      <c r="AN39" s="156">
        <f>'KZN Totals'!AN39/'KZN Totals'!$B39*100</f>
        <v>0.69874497830261151</v>
      </c>
      <c r="AO39" s="156">
        <f>'KZN Totals'!AO39/'KZN Totals'!$B39*100</f>
        <v>5.2049110982490883E-2</v>
      </c>
      <c r="AP39" s="156">
        <f>'KZN Totals'!AP39/'KZN Totals'!$B39*100</f>
        <v>0.22641719151359777</v>
      </c>
      <c r="AQ39" s="156">
        <f>'KZN Totals'!AQ39/'KZN Totals'!$B39*100</f>
        <v>1.6766748194984851E-5</v>
      </c>
      <c r="AR39" s="156">
        <f>'KZN Totals'!AR39/'KZN Totals'!$B39*100</f>
        <v>0.23524286612442058</v>
      </c>
      <c r="AS39" s="156">
        <f>'KZN Totals'!AS39/'KZN Totals'!$B39*100</f>
        <v>0</v>
      </c>
      <c r="AT39" s="156">
        <f>'KZN Totals'!AT39/'KZN Totals'!$B39*100</f>
        <v>0.10154609716392586</v>
      </c>
      <c r="AU39" s="156">
        <f>'KZN Totals'!AU39/'KZN Totals'!$B39*100</f>
        <v>3.9425966178147878</v>
      </c>
      <c r="AV39" s="156">
        <f>'KZN Totals'!AV39/'KZN Totals'!$B39*100</f>
        <v>1.1184610681918337E-4</v>
      </c>
      <c r="AW39" s="156">
        <f>'KZN Totals'!AW39/'KZN Totals'!$B39*100</f>
        <v>1.1884323179884073</v>
      </c>
      <c r="AX39" s="156">
        <f>'KZN Totals'!AX39/'KZN Totals'!$B39*100</f>
        <v>0.18806414470251051</v>
      </c>
      <c r="AY39" s="156">
        <f>'KZN Totals'!AY39/'KZN Totals'!$B39*100</f>
        <v>0.43877899798589343</v>
      </c>
      <c r="AZ39" s="156">
        <f>'KZN Totals'!AZ39/'KZN Totals'!$B39*100</f>
        <v>0</v>
      </c>
      <c r="BA39" s="156">
        <f>'KZN Totals'!BA39/'KZN Totals'!$B39*100</f>
        <v>0.21112477836304758</v>
      </c>
      <c r="BB39" s="156">
        <f>'KZN Totals'!BB39/'KZN Totals'!$B39*100</f>
        <v>1.094994504338338</v>
      </c>
      <c r="BC39" s="156">
        <f>'KZN Totals'!BC39/'KZN Totals'!$B39*100</f>
        <v>0.23993023478293363</v>
      </c>
      <c r="BD39" s="156">
        <f>'KZN Totals'!BD39/'KZN Totals'!$B39*100</f>
        <v>0.27438900351113477</v>
      </c>
      <c r="BE39" s="156">
        <f>'KZN Totals'!BE39/'KZN Totals'!$B39*100</f>
        <v>0</v>
      </c>
      <c r="BF39" s="156">
        <f>'KZN Totals'!BF39/'KZN Totals'!$B39*100</f>
        <v>0.72873839289433562</v>
      </c>
      <c r="BG39" s="156">
        <f>'KZN Totals'!BG39/'KZN Totals'!$B39*100</f>
        <v>0.25403301207004342</v>
      </c>
      <c r="BH39" s="156">
        <f>'KZN Totals'!BH39/'KZN Totals'!$B39*100</f>
        <v>1.4491188312609105</v>
      </c>
      <c r="BI39" s="156">
        <f>'KZN Totals'!BI39/'KZN Totals'!$B39*100</f>
        <v>0.26949827829476863</v>
      </c>
      <c r="BJ39" s="156">
        <f>'KZN Totals'!BJ39/'KZN Totals'!$B39*100</f>
        <v>0.7227014687752864</v>
      </c>
      <c r="BK39" s="156">
        <f>'KZN Totals'!BK39/'KZN Totals'!$B39*100</f>
        <v>0.1515006356005302</v>
      </c>
    </row>
    <row r="40" spans="1:63" ht="13.35" customHeight="1">
      <c r="A40" s="51" t="s">
        <v>26</v>
      </c>
      <c r="B40" s="155">
        <f t="shared" si="2"/>
        <v>99.999999999999972</v>
      </c>
      <c r="C40" s="156">
        <f>'KZN Totals'!C40/'KZN Totals'!$B40*100</f>
        <v>64.383518087991575</v>
      </c>
      <c r="D40" s="156">
        <f>'KZN Totals'!D40/'KZN Totals'!$B40*100</f>
        <v>0.16863193995575934</v>
      </c>
      <c r="E40" s="156">
        <f>'KZN Totals'!E40/'KZN Totals'!$B40*100</f>
        <v>0.72592251365181126</v>
      </c>
      <c r="F40" s="156">
        <f>'KZN Totals'!F40/'KZN Totals'!$B40*100</f>
        <v>0.3016463087989848</v>
      </c>
      <c r="G40" s="156">
        <f>'KZN Totals'!G40/'KZN Totals'!$B40*100</f>
        <v>0.23020075595251233</v>
      </c>
      <c r="H40" s="156">
        <f>'KZN Totals'!H40/'KZN Totals'!$B40*100</f>
        <v>0.11995723263280007</v>
      </c>
      <c r="I40" s="156">
        <f>'KZN Totals'!I40/'KZN Totals'!$B40*100</f>
        <v>1.4894118337784423</v>
      </c>
      <c r="J40" s="156">
        <f>'KZN Totals'!J40/'KZN Totals'!$B40*100</f>
        <v>2.0136645958500772</v>
      </c>
      <c r="K40" s="156">
        <f>'KZN Totals'!K40/'KZN Totals'!$B40*100</f>
        <v>0.36065905685000754</v>
      </c>
      <c r="L40" s="156">
        <f>'KZN Totals'!L40/'KZN Totals'!$B40*100</f>
        <v>0.38649593121145837</v>
      </c>
      <c r="M40" s="156">
        <f>'KZN Totals'!M40/'KZN Totals'!$B40*100</f>
        <v>0.21229055148589454</v>
      </c>
      <c r="N40" s="156">
        <f>'KZN Totals'!N40/'KZN Totals'!$B40*100</f>
        <v>0.24359824355154716</v>
      </c>
      <c r="O40" s="156">
        <f>'KZN Totals'!O40/'KZN Totals'!$B40*100</f>
        <v>3.5445520751952295</v>
      </c>
      <c r="P40" s="156">
        <f>'KZN Totals'!P40/'KZN Totals'!$B40*100</f>
        <v>9.1373802539708768E-2</v>
      </c>
      <c r="Q40" s="156">
        <f>'KZN Totals'!Q40/'KZN Totals'!$B40*100</f>
        <v>0.26630691425807279</v>
      </c>
      <c r="R40" s="156">
        <f>'KZN Totals'!R40/'KZN Totals'!$B40*100</f>
        <v>1.2706972250297488</v>
      </c>
      <c r="S40" s="156">
        <f>'KZN Totals'!S40/'KZN Totals'!$B40*100</f>
        <v>0.56127129246751239</v>
      </c>
      <c r="T40" s="156">
        <f>'KZN Totals'!T40/'KZN Totals'!$B40*100</f>
        <v>9.8725081128782949E-2</v>
      </c>
      <c r="U40" s="156">
        <f>'KZN Totals'!U40/'KZN Totals'!$B40*100</f>
        <v>0.43320153784038079</v>
      </c>
      <c r="V40" s="156">
        <f>'KZN Totals'!V40/'KZN Totals'!$B40*100</f>
        <v>7.0181107450569935E-2</v>
      </c>
      <c r="W40" s="156">
        <f>'KZN Totals'!W40/'KZN Totals'!$B40*100</f>
        <v>1.1608702588290858</v>
      </c>
      <c r="X40" s="156">
        <f>'KZN Totals'!X40/'KZN Totals'!$B40*100</f>
        <v>3.5306294501390265E-2</v>
      </c>
      <c r="Y40" s="156">
        <f>'KZN Totals'!Y40/'KZN Totals'!$B40*100</f>
        <v>0.10298035815937971</v>
      </c>
      <c r="Z40" s="156">
        <f>'KZN Totals'!Z40/'KZN Totals'!$B40*100</f>
        <v>0.13348830585171431</v>
      </c>
      <c r="AA40" s="156">
        <f>'KZN Totals'!AA40/'KZN Totals'!$B40*100</f>
        <v>0.13922098675779895</v>
      </c>
      <c r="AB40" s="156">
        <f>'KZN Totals'!AB40/'KZN Totals'!$B40*100</f>
        <v>0.50345412244431598</v>
      </c>
      <c r="AC40" s="156">
        <f>'KZN Totals'!AC40/'KZN Totals'!$B40*100</f>
        <v>0.16998106624924375</v>
      </c>
      <c r="AD40" s="156">
        <f>'KZN Totals'!AD40/'KZN Totals'!$B40*100</f>
        <v>1.2460663147569015</v>
      </c>
      <c r="AE40" s="156">
        <f>'KZN Totals'!AE40/'KZN Totals'!$B40*100</f>
        <v>8.5738081792159151E-2</v>
      </c>
      <c r="AF40" s="156">
        <f>'KZN Totals'!AF40/'KZN Totals'!$B40*100</f>
        <v>5.7042607866235176E-2</v>
      </c>
      <c r="AG40" s="156">
        <f>'KZN Totals'!AG40/'KZN Totals'!$B40*100</f>
        <v>0.29027926954173877</v>
      </c>
      <c r="AH40" s="156">
        <f>'KZN Totals'!AH40/'KZN Totals'!$B40*100</f>
        <v>0.13257709268300025</v>
      </c>
      <c r="AI40" s="156">
        <f>'KZN Totals'!AI40/'KZN Totals'!$B40*100</f>
        <v>0.19090800557539064</v>
      </c>
      <c r="AJ40" s="156">
        <f>'KZN Totals'!AJ40/'KZN Totals'!$B40*100</f>
        <v>0.4801606828984506</v>
      </c>
      <c r="AK40" s="156">
        <f>'KZN Totals'!AK40/'KZN Totals'!$B40*100</f>
        <v>0.47662418054673822</v>
      </c>
      <c r="AL40" s="156">
        <f>'KZN Totals'!AL40/'KZN Totals'!$B40*100</f>
        <v>0.41465539947266344</v>
      </c>
      <c r="AM40" s="156">
        <f>'KZN Totals'!AM40/'KZN Totals'!$B40*100</f>
        <v>0.24861522401735051</v>
      </c>
      <c r="AN40" s="156">
        <f>'KZN Totals'!AN40/'KZN Totals'!$B40*100</f>
        <v>0.22023418498510633</v>
      </c>
      <c r="AO40" s="156">
        <f>'KZN Totals'!AO40/'KZN Totals'!$B40*100</f>
        <v>0.30604858309182775</v>
      </c>
      <c r="AP40" s="156">
        <f>'KZN Totals'!AP40/'KZN Totals'!$B40*100</f>
        <v>0.19110263363084412</v>
      </c>
      <c r="AQ40" s="156">
        <f>'KZN Totals'!AQ40/'KZN Totals'!$B40*100</f>
        <v>0.27228023506126608</v>
      </c>
      <c r="AR40" s="156">
        <f>'KZN Totals'!AR40/'KZN Totals'!$B40*100</f>
        <v>0.15193816083572587</v>
      </c>
      <c r="AS40" s="156">
        <f>'KZN Totals'!AS40/'KZN Totals'!$B40*100</f>
        <v>1.7322715257866523</v>
      </c>
      <c r="AT40" s="156">
        <f>'KZN Totals'!AT40/'KZN Totals'!$B40*100</f>
        <v>0.33559627134547398</v>
      </c>
      <c r="AU40" s="156">
        <f>'KZN Totals'!AU40/'KZN Totals'!$B40*100</f>
        <v>3.1442432183770062</v>
      </c>
      <c r="AV40" s="156">
        <f>'KZN Totals'!AV40/'KZN Totals'!$B40*100</f>
        <v>0.11530225592677529</v>
      </c>
      <c r="AW40" s="156">
        <f>'KZN Totals'!AW40/'KZN Totals'!$B40*100</f>
        <v>0.70318910306541849</v>
      </c>
      <c r="AX40" s="156">
        <f>'KZN Totals'!AX40/'KZN Totals'!$B40*100</f>
        <v>0.13737644359588747</v>
      </c>
      <c r="AY40" s="156">
        <f>'KZN Totals'!AY40/'KZN Totals'!$B40*100</f>
        <v>0.32175706210449284</v>
      </c>
      <c r="AZ40" s="156">
        <f>'KZN Totals'!AZ40/'KZN Totals'!$B40*100</f>
        <v>0.65485705612754486</v>
      </c>
      <c r="BA40" s="156">
        <f>'KZN Totals'!BA40/'KZN Totals'!$B40*100</f>
        <v>0.75461278127725195</v>
      </c>
      <c r="BB40" s="156">
        <f>'KZN Totals'!BB40/'KZN Totals'!$B40*100</f>
        <v>2.6005226213941341</v>
      </c>
      <c r="BC40" s="156">
        <f>'KZN Totals'!BC40/'KZN Totals'!$B40*100</f>
        <v>0.60488783337411556</v>
      </c>
      <c r="BD40" s="156">
        <f>'KZN Totals'!BD40/'KZN Totals'!$B40*100</f>
        <v>0.28926594741774997</v>
      </c>
      <c r="BE40" s="156">
        <f>'KZN Totals'!BE40/'KZN Totals'!$B40*100</f>
        <v>0.58427076845243986</v>
      </c>
      <c r="BF40" s="156">
        <f>'KZN Totals'!BF40/'KZN Totals'!$B40*100</f>
        <v>0.31293537297983237</v>
      </c>
      <c r="BG40" s="156">
        <f>'KZN Totals'!BG40/'KZN Totals'!$B40*100</f>
        <v>0.1362113292821045</v>
      </c>
      <c r="BH40" s="156">
        <f>'KZN Totals'!BH40/'KZN Totals'!$B40*100</f>
        <v>0.63101511933449228</v>
      </c>
      <c r="BI40" s="156">
        <f>'KZN Totals'!BI40/'KZN Totals'!$B40*100</f>
        <v>0.41963578101731175</v>
      </c>
      <c r="BJ40" s="156">
        <f>'KZN Totals'!BJ40/'KZN Totals'!$B40*100</f>
        <v>0.28764807958996835</v>
      </c>
      <c r="BK40" s="156">
        <f>'KZN Totals'!BK40/'KZN Totals'!$B40*100</f>
        <v>2.2525232923821403</v>
      </c>
    </row>
    <row r="41" spans="1:63" ht="13.35" customHeight="1">
      <c r="A41" s="52"/>
      <c r="B41" s="166"/>
      <c r="C41" s="154"/>
      <c r="D41" s="154"/>
      <c r="E41" s="154"/>
      <c r="F41" s="154"/>
      <c r="G41" s="154"/>
      <c r="H41" s="154"/>
      <c r="I41" s="154"/>
      <c r="J41" s="154"/>
      <c r="K41" s="154"/>
      <c r="L41" s="154"/>
      <c r="M41" s="154"/>
      <c r="N41" s="154"/>
      <c r="O41" s="154"/>
      <c r="P41" s="154"/>
      <c r="Q41" s="154"/>
      <c r="R41" s="154"/>
      <c r="S41" s="154"/>
      <c r="T41" s="154"/>
      <c r="U41" s="154"/>
      <c r="V41" s="154"/>
      <c r="W41" s="154"/>
      <c r="X41" s="154"/>
      <c r="Y41" s="154"/>
      <c r="Z41" s="154"/>
      <c r="AA41" s="154"/>
      <c r="AB41" s="154"/>
      <c r="AC41" s="154"/>
      <c r="AD41" s="154"/>
      <c r="AE41" s="154"/>
      <c r="AF41" s="154"/>
      <c r="AG41" s="154"/>
      <c r="AH41" s="154"/>
      <c r="AI41" s="154"/>
      <c r="AJ41" s="154"/>
      <c r="AK41" s="154"/>
      <c r="AL41" s="154"/>
      <c r="AM41" s="154"/>
      <c r="AN41" s="154"/>
      <c r="AO41" s="154"/>
      <c r="AP41" s="154"/>
      <c r="AQ41" s="154"/>
      <c r="AR41" s="154"/>
      <c r="AS41" s="154"/>
      <c r="AT41" s="154"/>
      <c r="AU41" s="154"/>
      <c r="AV41" s="154"/>
      <c r="AW41" s="154"/>
      <c r="AX41" s="154"/>
      <c r="AY41" s="154"/>
      <c r="AZ41" s="154"/>
      <c r="BA41" s="154"/>
      <c r="BB41" s="154"/>
      <c r="BC41" s="154"/>
      <c r="BD41" s="154"/>
      <c r="BE41" s="154"/>
      <c r="BF41" s="154"/>
      <c r="BG41" s="154"/>
      <c r="BH41" s="154"/>
      <c r="BI41" s="154"/>
      <c r="BJ41" s="154"/>
      <c r="BK41" s="154"/>
    </row>
    <row r="42" spans="1:63" ht="13.35" customHeight="1">
      <c r="A42" s="49" t="s">
        <v>32</v>
      </c>
      <c r="B42" s="164"/>
      <c r="C42" s="154"/>
      <c r="D42" s="154"/>
      <c r="E42" s="154"/>
      <c r="F42" s="154"/>
      <c r="G42" s="154"/>
      <c r="H42" s="154"/>
      <c r="I42" s="154"/>
      <c r="J42" s="154"/>
      <c r="K42" s="154"/>
      <c r="L42" s="154"/>
      <c r="M42" s="154"/>
      <c r="N42" s="154"/>
      <c r="O42" s="154"/>
      <c r="P42" s="154"/>
      <c r="Q42" s="154"/>
      <c r="R42" s="154"/>
      <c r="S42" s="154"/>
      <c r="T42" s="154"/>
      <c r="U42" s="154"/>
      <c r="V42" s="154"/>
      <c r="W42" s="154"/>
      <c r="X42" s="154"/>
      <c r="Y42" s="154"/>
      <c r="Z42" s="154"/>
      <c r="AA42" s="154"/>
      <c r="AB42" s="154"/>
      <c r="AC42" s="154"/>
      <c r="AD42" s="154"/>
      <c r="AE42" s="154"/>
      <c r="AF42" s="154"/>
      <c r="AG42" s="154"/>
      <c r="AH42" s="154"/>
      <c r="AI42" s="154"/>
      <c r="AJ42" s="154"/>
      <c r="AK42" s="154"/>
      <c r="AL42" s="154"/>
      <c r="AM42" s="154"/>
      <c r="AN42" s="154"/>
      <c r="AO42" s="154"/>
      <c r="AP42" s="154"/>
      <c r="AQ42" s="154"/>
      <c r="AR42" s="154"/>
      <c r="AS42" s="154"/>
      <c r="AT42" s="154"/>
      <c r="AU42" s="154"/>
      <c r="AV42" s="154"/>
      <c r="AW42" s="154"/>
      <c r="AX42" s="154"/>
      <c r="AY42" s="154"/>
      <c r="AZ42" s="154"/>
      <c r="BA42" s="154"/>
      <c r="BB42" s="154"/>
      <c r="BC42" s="154"/>
      <c r="BD42" s="154"/>
      <c r="BE42" s="154"/>
      <c r="BF42" s="154"/>
      <c r="BG42" s="154"/>
      <c r="BH42" s="154"/>
      <c r="BI42" s="154"/>
      <c r="BJ42" s="154"/>
      <c r="BK42" s="154"/>
    </row>
    <row r="43" spans="1:63" ht="13.35" customHeight="1">
      <c r="A43" s="54" t="s">
        <v>12</v>
      </c>
      <c r="B43" s="155">
        <f>SUM(C43:BK43)</f>
        <v>100</v>
      </c>
      <c r="C43" s="156">
        <f>'KZN Totals'!C43/'KZN Totals'!$B43*100</f>
        <v>59.772055182713935</v>
      </c>
      <c r="D43" s="156">
        <f>'KZN Totals'!D43/'KZN Totals'!$B43*100</f>
        <v>0.10251525559572146</v>
      </c>
      <c r="E43" s="156">
        <f>'KZN Totals'!E43/'KZN Totals'!$B43*100</f>
        <v>0.50191444065499413</v>
      </c>
      <c r="F43" s="156">
        <f>'KZN Totals'!F43/'KZN Totals'!$B43*100</f>
        <v>0.16695163711945943</v>
      </c>
      <c r="G43" s="156">
        <f>'KZN Totals'!G43/'KZN Totals'!$B43*100</f>
        <v>0.19657227583258413</v>
      </c>
      <c r="H43" s="156">
        <f>'KZN Totals'!H43/'KZN Totals'!$B43*100</f>
        <v>5.8880437310539289E-2</v>
      </c>
      <c r="I43" s="156">
        <f>'KZN Totals'!I43/'KZN Totals'!$B43*100</f>
        <v>1.4151068953114454</v>
      </c>
      <c r="J43" s="156">
        <f>'KZN Totals'!J43/'KZN Totals'!$B43*100</f>
        <v>2.0796963668106083</v>
      </c>
      <c r="K43" s="156">
        <f>'KZN Totals'!K43/'KZN Totals'!$B43*100</f>
        <v>0.20095351022633817</v>
      </c>
      <c r="L43" s="156">
        <f>'KZN Totals'!L43/'KZN Totals'!$B43*100</f>
        <v>0.67252016516707369</v>
      </c>
      <c r="M43" s="156">
        <f>'KZN Totals'!M43/'KZN Totals'!$B43*100</f>
        <v>0.22009657475252992</v>
      </c>
      <c r="N43" s="156">
        <f>'KZN Totals'!N43/'KZN Totals'!$B43*100</f>
        <v>5.803602524351105E-2</v>
      </c>
      <c r="O43" s="156">
        <f>'KZN Totals'!O43/'KZN Totals'!$B43*100</f>
        <v>7.7350389019630388</v>
      </c>
      <c r="P43" s="156">
        <f>'KZN Totals'!P43/'KZN Totals'!$B43*100</f>
        <v>0.10016952396405547</v>
      </c>
      <c r="Q43" s="156">
        <f>'KZN Totals'!Q43/'KZN Totals'!$B43*100</f>
        <v>0.12026285814368114</v>
      </c>
      <c r="R43" s="156">
        <f>'KZN Totals'!R43/'KZN Totals'!$B43*100</f>
        <v>1.0964800640489965</v>
      </c>
      <c r="S43" s="156">
        <f>'KZN Totals'!S43/'KZN Totals'!$B43*100</f>
        <v>1.2480195578492057</v>
      </c>
      <c r="T43" s="156">
        <f>'KZN Totals'!T43/'KZN Totals'!$B43*100</f>
        <v>8.7835871600459067E-2</v>
      </c>
      <c r="U43" s="156">
        <f>'KZN Totals'!U43/'KZN Totals'!$B43*100</f>
        <v>0.62225871138957412</v>
      </c>
      <c r="V43" s="156">
        <f>'KZN Totals'!V43/'KZN Totals'!$B43*100</f>
        <v>0.13357410607722803</v>
      </c>
      <c r="W43" s="156">
        <f>'KZN Totals'!W43/'KZN Totals'!$B43*100</f>
        <v>0.19352651688296862</v>
      </c>
      <c r="X43" s="156">
        <f>'KZN Totals'!X43/'KZN Totals'!$B43*100</f>
        <v>1.4649615264756028</v>
      </c>
      <c r="Y43" s="156">
        <f>'KZN Totals'!Y43/'KZN Totals'!$B43*100</f>
        <v>0.49248004146143343</v>
      </c>
      <c r="Z43" s="156">
        <f>'KZN Totals'!Z43/'KZN Totals'!$B43*100</f>
        <v>0.17243542068632373</v>
      </c>
      <c r="AA43" s="156">
        <f>'KZN Totals'!AA43/'KZN Totals'!$B43*100</f>
        <v>0.10504665830316241</v>
      </c>
      <c r="AB43" s="156">
        <f>'KZN Totals'!AB43/'KZN Totals'!$B43*100</f>
        <v>0.34024375146434649</v>
      </c>
      <c r="AC43" s="156">
        <f>'KZN Totals'!AC43/'KZN Totals'!$B43*100</f>
        <v>0.55155236302348276</v>
      </c>
      <c r="AD43" s="156">
        <f>'KZN Totals'!AD43/'KZN Totals'!$B43*100</f>
        <v>3.0994059285846447</v>
      </c>
      <c r="AE43" s="156">
        <f>'KZN Totals'!AE43/'KZN Totals'!$B43*100</f>
        <v>9.3825497542301156E-2</v>
      </c>
      <c r="AF43" s="156">
        <f>'KZN Totals'!AF43/'KZN Totals'!$B43*100</f>
        <v>8.2478373031554919E-2</v>
      </c>
      <c r="AG43" s="156">
        <f>'KZN Totals'!AG43/'KZN Totals'!$B43*100</f>
        <v>0.37171752754613796</v>
      </c>
      <c r="AH43" s="156">
        <f>'KZN Totals'!AH43/'KZN Totals'!$B43*100</f>
        <v>0.17719120574635366</v>
      </c>
      <c r="AI43" s="156">
        <f>'KZN Totals'!AI43/'KZN Totals'!$B43*100</f>
        <v>0.17165478072484261</v>
      </c>
      <c r="AJ43" s="156">
        <f>'KZN Totals'!AJ43/'KZN Totals'!$B43*100</f>
        <v>0.77334041994043923</v>
      </c>
      <c r="AK43" s="156">
        <f>'KZN Totals'!AK43/'KZN Totals'!$B43*100</f>
        <v>0.16367497615829171</v>
      </c>
      <c r="AL43" s="156">
        <f>'KZN Totals'!AL43/'KZN Totals'!$B43*100</f>
        <v>0.41502452962113362</v>
      </c>
      <c r="AM43" s="156">
        <f>'KZN Totals'!AM43/'KZN Totals'!$B43*100</f>
        <v>1.0678238644090354</v>
      </c>
      <c r="AN43" s="156">
        <f>'KZN Totals'!AN43/'KZN Totals'!$B43*100</f>
        <v>0.12868484561479027</v>
      </c>
      <c r="AO43" s="156">
        <f>'KZN Totals'!AO43/'KZN Totals'!$B43*100</f>
        <v>0.10758469656806692</v>
      </c>
      <c r="AP43" s="156">
        <f>'KZN Totals'!AP43/'KZN Totals'!$B43*100</f>
        <v>5.8944893158903174E-2</v>
      </c>
      <c r="AQ43" s="156">
        <f>'KZN Totals'!AQ43/'KZN Totals'!$B43*100</f>
        <v>8.8582659550267159E-2</v>
      </c>
      <c r="AR43" s="156">
        <f>'KZN Totals'!AR43/'KZN Totals'!$B43*100</f>
        <v>0.14174990528424072</v>
      </c>
      <c r="AS43" s="156">
        <f>'KZN Totals'!AS43/'KZN Totals'!$B43*100</f>
        <v>0.71099994969800873</v>
      </c>
      <c r="AT43" s="156">
        <f>'KZN Totals'!AT43/'KZN Totals'!$B43*100</f>
        <v>0.12416981734677116</v>
      </c>
      <c r="AU43" s="156">
        <f>'KZN Totals'!AU43/'KZN Totals'!$B43*100</f>
        <v>5.1589678934169427</v>
      </c>
      <c r="AV43" s="156">
        <f>'KZN Totals'!AV43/'KZN Totals'!$B43*100</f>
        <v>5.152555067555567E-2</v>
      </c>
      <c r="AW43" s="156">
        <f>'KZN Totals'!AW43/'KZN Totals'!$B43*100</f>
        <v>0.4514099345498554</v>
      </c>
      <c r="AX43" s="156">
        <f>'KZN Totals'!AX43/'KZN Totals'!$B43*100</f>
        <v>9.2389601932880955E-2</v>
      </c>
      <c r="AY43" s="156">
        <f>'KZN Totals'!AY43/'KZN Totals'!$B43*100</f>
        <v>0.14567989956072991</v>
      </c>
      <c r="AZ43" s="156">
        <f>'KZN Totals'!AZ43/'KZN Totals'!$B43*100</f>
        <v>1.1321079438067509</v>
      </c>
      <c r="BA43" s="156">
        <f>'KZN Totals'!BA43/'KZN Totals'!$B43*100</f>
        <v>0.31919684670816401</v>
      </c>
      <c r="BB43" s="156">
        <f>'KZN Totals'!BB43/'KZN Totals'!$B43*100</f>
        <v>1.9033011697716131</v>
      </c>
      <c r="BC43" s="156">
        <f>'KZN Totals'!BC43/'KZN Totals'!$B43*100</f>
        <v>0.18930149471989494</v>
      </c>
      <c r="BD43" s="156">
        <f>'KZN Totals'!BD43/'KZN Totals'!$B43*100</f>
        <v>6.4452278940830138E-2</v>
      </c>
      <c r="BE43" s="156">
        <f>'KZN Totals'!BE43/'KZN Totals'!$B43*100</f>
        <v>1.01050265301679</v>
      </c>
      <c r="BF43" s="156">
        <f>'KZN Totals'!BF43/'KZN Totals'!$B43*100</f>
        <v>0.10652422058113577</v>
      </c>
      <c r="BG43" s="156">
        <f>'KZN Totals'!BG43/'KZN Totals'!$B43*100</f>
        <v>9.27194003626719E-2</v>
      </c>
      <c r="BH43" s="156">
        <f>'KZN Totals'!BH43/'KZN Totals'!$B43*100</f>
        <v>0.64185731163537896</v>
      </c>
      <c r="BI43" s="156">
        <f>'KZN Totals'!BI43/'KZN Totals'!$B43*100</f>
        <v>0.15308957485663052</v>
      </c>
      <c r="BJ43" s="156">
        <f>'KZN Totals'!BJ43/'KZN Totals'!$B43*100</f>
        <v>0.1718181456827273</v>
      </c>
      <c r="BK43" s="156">
        <f>'KZN Totals'!BK43/'KZN Totals'!$B43*100</f>
        <v>0.62911756918337214</v>
      </c>
    </row>
    <row r="44" spans="1:63" ht="13.35" customHeight="1">
      <c r="A44" s="54" t="s">
        <v>27</v>
      </c>
      <c r="B44" s="155">
        <f>SUM(C44:BK44)</f>
        <v>100</v>
      </c>
      <c r="C44" s="156">
        <f>'KZN Totals'!C44/'KZN Totals'!$B44*100</f>
        <v>60.651571535419855</v>
      </c>
      <c r="D44" s="156">
        <f>'KZN Totals'!D44/'KZN Totals'!$B44*100</f>
        <v>0.12136062602061981</v>
      </c>
      <c r="E44" s="156">
        <f>'KZN Totals'!E44/'KZN Totals'!$B44*100</f>
        <v>0.76078510063037885</v>
      </c>
      <c r="F44" s="156">
        <f>'KZN Totals'!F44/'KZN Totals'!$B44*100</f>
        <v>0.28547834459115135</v>
      </c>
      <c r="G44" s="156">
        <f>'KZN Totals'!G44/'KZN Totals'!$B44*100</f>
        <v>0.21251990211299285</v>
      </c>
      <c r="H44" s="156">
        <f>'KZN Totals'!H44/'KZN Totals'!$B44*100</f>
        <v>9.7839759025810102E-2</v>
      </c>
      <c r="I44" s="156">
        <f>'KZN Totals'!I44/'KZN Totals'!$B44*100</f>
        <v>0.86141144277436743</v>
      </c>
      <c r="J44" s="156">
        <f>'KZN Totals'!J44/'KZN Totals'!$B44*100</f>
        <v>3.4699101334975113</v>
      </c>
      <c r="K44" s="156">
        <f>'KZN Totals'!K44/'KZN Totals'!$B44*100</f>
        <v>0.16375622626796846</v>
      </c>
      <c r="L44" s="156">
        <f>'KZN Totals'!L44/'KZN Totals'!$B44*100</f>
        <v>0.35763236927239755</v>
      </c>
      <c r="M44" s="156">
        <f>'KZN Totals'!M44/'KZN Totals'!$B44*100</f>
        <v>9.6652315029219574E-2</v>
      </c>
      <c r="N44" s="156">
        <f>'KZN Totals'!N44/'KZN Totals'!$B44*100</f>
        <v>0.10721956126910773</v>
      </c>
      <c r="O44" s="156">
        <f>'KZN Totals'!O44/'KZN Totals'!$B44*100</f>
        <v>3.2802610172092996</v>
      </c>
      <c r="P44" s="156">
        <f>'KZN Totals'!P44/'KZN Totals'!$B44*100</f>
        <v>4.046801293182091E-2</v>
      </c>
      <c r="Q44" s="156">
        <f>'KZN Totals'!Q44/'KZN Totals'!$B44*100</f>
        <v>0.23534281262402104</v>
      </c>
      <c r="R44" s="156">
        <f>'KZN Totals'!R44/'KZN Totals'!$B44*100</f>
        <v>1.0104135974321102</v>
      </c>
      <c r="S44" s="156">
        <f>'KZN Totals'!S44/'KZN Totals'!$B44*100</f>
        <v>0.578128070643672</v>
      </c>
      <c r="T44" s="156">
        <f>'KZN Totals'!T44/'KZN Totals'!$B44*100</f>
        <v>8.0116935286173196E-2</v>
      </c>
      <c r="U44" s="156">
        <f>'KZN Totals'!U44/'KZN Totals'!$B44*100</f>
        <v>0.24952735085511904</v>
      </c>
      <c r="V44" s="156">
        <f>'KZN Totals'!V44/'KZN Totals'!$B44*100</f>
        <v>7.5153952397680052E-2</v>
      </c>
      <c r="W44" s="156">
        <f>'KZN Totals'!W44/'KZN Totals'!$B44*100</f>
        <v>0.95136562459598117</v>
      </c>
      <c r="X44" s="156">
        <f>'KZN Totals'!X44/'KZN Totals'!$B44*100</f>
        <v>1.6765879427634176</v>
      </c>
      <c r="Y44" s="156">
        <f>'KZN Totals'!Y44/'KZN Totals'!$B44*100</f>
        <v>0.11421227238528422</v>
      </c>
      <c r="Z44" s="156">
        <f>'KZN Totals'!Z44/'KZN Totals'!$B44*100</f>
        <v>0.12311958296320032</v>
      </c>
      <c r="AA44" s="156">
        <f>'KZN Totals'!AA44/'KZN Totals'!$B44*100</f>
        <v>0.13066769954003149</v>
      </c>
      <c r="AB44" s="156">
        <f>'KZN Totals'!AB44/'KZN Totals'!$B44*100</f>
        <v>0.34414999391958773</v>
      </c>
      <c r="AC44" s="156">
        <f>'KZN Totals'!AC44/'KZN Totals'!$B44*100</f>
        <v>0.38488435705449925</v>
      </c>
      <c r="AD44" s="156">
        <f>'KZN Totals'!AD44/'KZN Totals'!$B44*100</f>
        <v>1.0226528284851477</v>
      </c>
      <c r="AE44" s="156">
        <f>'KZN Totals'!AE44/'KZN Totals'!$B44*100</f>
        <v>6.1738204201786141E-2</v>
      </c>
      <c r="AF44" s="156">
        <f>'KZN Totals'!AF44/'KZN Totals'!$B44*100</f>
        <v>6.1600137926621473E-2</v>
      </c>
      <c r="AG44" s="156">
        <f>'KZN Totals'!AG44/'KZN Totals'!$B44*100</f>
        <v>0.31557150978380849</v>
      </c>
      <c r="AH44" s="156">
        <f>'KZN Totals'!AH44/'KZN Totals'!$B44*100</f>
        <v>9.605711242743728E-2</v>
      </c>
      <c r="AI44" s="156">
        <f>'KZN Totals'!AI44/'KZN Totals'!$B44*100</f>
        <v>0.11802334576087531</v>
      </c>
      <c r="AJ44" s="156">
        <f>'KZN Totals'!AJ44/'KZN Totals'!$B44*100</f>
        <v>0.46633975789293913</v>
      </c>
      <c r="AK44" s="156">
        <f>'KZN Totals'!AK44/'KZN Totals'!$B44*100</f>
        <v>0.1939459771484979</v>
      </c>
      <c r="AL44" s="156">
        <f>'KZN Totals'!AL44/'KZN Totals'!$B44*100</f>
        <v>0.23131186963060738</v>
      </c>
      <c r="AM44" s="156">
        <f>'KZN Totals'!AM44/'KZN Totals'!$B44*100</f>
        <v>3.1248995343592827</v>
      </c>
      <c r="AN44" s="156">
        <f>'KZN Totals'!AN44/'KZN Totals'!$B44*100</f>
        <v>0.23063952758715128</v>
      </c>
      <c r="AO44" s="156">
        <f>'KZN Totals'!AO44/'KZN Totals'!$B44*100</f>
        <v>0.12748749354301803</v>
      </c>
      <c r="AP44" s="156">
        <f>'KZN Totals'!AP44/'KZN Totals'!$B44*100</f>
        <v>9.7690218073621021E-2</v>
      </c>
      <c r="AQ44" s="156">
        <f>'KZN Totals'!AQ44/'KZN Totals'!$B44*100</f>
        <v>9.1257959795386451E-2</v>
      </c>
      <c r="AR44" s="156">
        <f>'KZN Totals'!AR44/'KZN Totals'!$B44*100</f>
        <v>0.11605266251965085</v>
      </c>
      <c r="AS44" s="156">
        <f>'KZN Totals'!AS44/'KZN Totals'!$B44*100</f>
        <v>2.2048443842054857</v>
      </c>
      <c r="AT44" s="156">
        <f>'KZN Totals'!AT44/'KZN Totals'!$B44*100</f>
        <v>0.13147166723348366</v>
      </c>
      <c r="AU44" s="156">
        <f>'KZN Totals'!AU44/'KZN Totals'!$B44*100</f>
        <v>4.1836118991465288</v>
      </c>
      <c r="AV44" s="156">
        <f>'KZN Totals'!AV44/'KZN Totals'!$B44*100</f>
        <v>3.8610643236665118E-2</v>
      </c>
      <c r="AW44" s="156">
        <f>'KZN Totals'!AW44/'KZN Totals'!$B44*100</f>
        <v>0.42598615563437076</v>
      </c>
      <c r="AX44" s="156">
        <f>'KZN Totals'!AX44/'KZN Totals'!$B44*100</f>
        <v>8.6363601397913228E-2</v>
      </c>
      <c r="AY44" s="156">
        <f>'KZN Totals'!AY44/'KZN Totals'!$B44*100</f>
        <v>0.17159306052476864</v>
      </c>
      <c r="AZ44" s="156">
        <f>'KZN Totals'!AZ44/'KZN Totals'!$B44*100</f>
        <v>2.0056759247177385</v>
      </c>
      <c r="BA44" s="156">
        <f>'KZN Totals'!BA44/'KZN Totals'!$B44*100</f>
        <v>0.44832673586984617</v>
      </c>
      <c r="BB44" s="156">
        <f>'KZN Totals'!BB44/'KZN Totals'!$B44*100</f>
        <v>2.4120153456354028</v>
      </c>
      <c r="BC44" s="156">
        <f>'KZN Totals'!BC44/'KZN Totals'!$B44*100</f>
        <v>0.24066964789703557</v>
      </c>
      <c r="BD44" s="156">
        <f>'KZN Totals'!BD44/'KZN Totals'!$B44*100</f>
        <v>0.13677963073445262</v>
      </c>
      <c r="BE44" s="156">
        <f>'KZN Totals'!BE44/'KZN Totals'!$B44*100</f>
        <v>1.3702511479260064</v>
      </c>
      <c r="BF44" s="156">
        <f>'KZN Totals'!BF44/'KZN Totals'!$B44*100</f>
        <v>0.26735257165131476</v>
      </c>
      <c r="BG44" s="156">
        <f>'KZN Totals'!BG44/'KZN Totals'!$B44*100</f>
        <v>0.18943077909499836</v>
      </c>
      <c r="BH44" s="156">
        <f>'KZN Totals'!BH44/'KZN Totals'!$B44*100</f>
        <v>0.76371304584708422</v>
      </c>
      <c r="BI44" s="156">
        <f>'KZN Totals'!BI44/'KZN Totals'!$B44*100</f>
        <v>0.17970528703015468</v>
      </c>
      <c r="BJ44" s="156">
        <f>'KZN Totals'!BJ44/'KZN Totals'!$B44*100</f>
        <v>0.20643094544287979</v>
      </c>
      <c r="BK44" s="156">
        <f>'KZN Totals'!BK44/'KZN Totals'!$B44*100</f>
        <v>1.7213628491247528</v>
      </c>
    </row>
    <row r="45" spans="1:63" ht="13.35" customHeight="1" thickBot="1">
      <c r="A45" s="52"/>
      <c r="B45" s="167"/>
      <c r="C45" s="168"/>
      <c r="D45" s="168"/>
      <c r="E45" s="168"/>
      <c r="F45" s="168"/>
      <c r="G45" s="168"/>
      <c r="H45" s="168"/>
      <c r="I45" s="168"/>
      <c r="J45" s="168"/>
      <c r="K45" s="168"/>
      <c r="L45" s="168"/>
      <c r="M45" s="168"/>
      <c r="N45" s="168"/>
      <c r="O45" s="168"/>
      <c r="P45" s="168"/>
      <c r="Q45" s="168"/>
      <c r="R45" s="168"/>
      <c r="S45" s="168"/>
      <c r="T45" s="168"/>
      <c r="U45" s="168"/>
      <c r="V45" s="168"/>
      <c r="W45" s="168"/>
      <c r="X45" s="168"/>
      <c r="Y45" s="168"/>
      <c r="Z45" s="168"/>
      <c r="AA45" s="168"/>
      <c r="AB45" s="168"/>
      <c r="AC45" s="168"/>
      <c r="AD45" s="168"/>
      <c r="AE45" s="168"/>
      <c r="AF45" s="168"/>
      <c r="AG45" s="168"/>
      <c r="AH45" s="168"/>
      <c r="AI45" s="168"/>
      <c r="AJ45" s="168"/>
      <c r="AK45" s="168"/>
      <c r="AL45" s="168"/>
      <c r="AM45" s="168"/>
      <c r="AN45" s="168"/>
      <c r="AO45" s="168"/>
      <c r="AP45" s="168"/>
      <c r="AQ45" s="168"/>
      <c r="AR45" s="168"/>
      <c r="AS45" s="168"/>
      <c r="AT45" s="168"/>
      <c r="AU45" s="168"/>
      <c r="AV45" s="168"/>
      <c r="AW45" s="168"/>
      <c r="AX45" s="168"/>
      <c r="AY45" s="168"/>
      <c r="AZ45" s="168"/>
      <c r="BA45" s="168"/>
      <c r="BB45" s="168"/>
      <c r="BC45" s="168"/>
      <c r="BD45" s="168"/>
      <c r="BE45" s="168"/>
      <c r="BF45" s="168"/>
      <c r="BG45" s="168"/>
      <c r="BH45" s="168"/>
      <c r="BI45" s="168"/>
      <c r="BJ45" s="168"/>
      <c r="BK45" s="169"/>
    </row>
    <row r="46" spans="1:63" ht="13.35" customHeight="1" thickBot="1">
      <c r="A46" s="53" t="s">
        <v>33</v>
      </c>
      <c r="B46" s="151">
        <f>SUM(C46:BK46)</f>
        <v>100</v>
      </c>
      <c r="C46" s="153">
        <f>'KZN Totals'!C46/'KZN Totals'!$B46*100</f>
        <v>59.957873057599507</v>
      </c>
      <c r="D46" s="153">
        <f>'KZN Totals'!D46/'KZN Totals'!$B46*100</f>
        <v>0.10649676960965904</v>
      </c>
      <c r="E46" s="153">
        <f>'KZN Totals'!E46/'KZN Totals'!$B46*100</f>
        <v>0.55660676758996952</v>
      </c>
      <c r="F46" s="153">
        <f>'KZN Totals'!F46/'KZN Totals'!$B46*100</f>
        <v>0.19199310545806672</v>
      </c>
      <c r="G46" s="153">
        <f>'KZN Totals'!G46/'KZN Totals'!$B46*100</f>
        <v>0.19994157535245968</v>
      </c>
      <c r="H46" s="153">
        <f>'KZN Totals'!H46/'KZN Totals'!$B46*100</f>
        <v>6.7111481958932767E-2</v>
      </c>
      <c r="I46" s="153">
        <f>'KZN Totals'!I46/'KZN Totals'!$B46*100</f>
        <v>1.2981261114889509</v>
      </c>
      <c r="J46" s="153">
        <f>'KZN Totals'!J46/'KZN Totals'!$B46*100</f>
        <v>2.3734107098897876</v>
      </c>
      <c r="K46" s="153">
        <f>'KZN Totals'!K46/'KZN Totals'!$B46*100</f>
        <v>0.19309473621333217</v>
      </c>
      <c r="L46" s="153">
        <f>'KZN Totals'!L46/'KZN Totals'!$B46*100</f>
        <v>0.60599294156227046</v>
      </c>
      <c r="M46" s="153">
        <f>'KZN Totals'!M46/'KZN Totals'!$B46*100</f>
        <v>0.19401616142304998</v>
      </c>
      <c r="N46" s="153">
        <f>'KZN Totals'!N46/'KZN Totals'!$B46*100</f>
        <v>6.8427168188740367E-2</v>
      </c>
      <c r="O46" s="153">
        <f>'KZN Totals'!O46/'KZN Totals'!$B46*100</f>
        <v>6.7938655433490629</v>
      </c>
      <c r="P46" s="153">
        <f>'KZN Totals'!P46/'KZN Totals'!$B46*100</f>
        <v>8.7556219079687789E-2</v>
      </c>
      <c r="Q46" s="153">
        <f>'KZN Totals'!Q46/'KZN Totals'!$B46*100</f>
        <v>0.14457612135666675</v>
      </c>
      <c r="R46" s="153">
        <f>'KZN Totals'!R46/'KZN Totals'!$B46*100</f>
        <v>1.0782965614040987</v>
      </c>
      <c r="S46" s="153">
        <f>'KZN Totals'!S46/'KZN Totals'!$B46*100</f>
        <v>1.1064897134369975</v>
      </c>
      <c r="T46" s="153">
        <f>'KZN Totals'!T46/'KZN Totals'!$B46*100</f>
        <v>8.6205070378986851E-2</v>
      </c>
      <c r="U46" s="153">
        <f>'KZN Totals'!U46/'KZN Totals'!$B46*100</f>
        <v>0.54351071642094007</v>
      </c>
      <c r="V46" s="153">
        <f>'KZN Totals'!V46/'KZN Totals'!$B46*100</f>
        <v>0.1212315171374959</v>
      </c>
      <c r="W46" s="153">
        <f>'KZN Totals'!W46/'KZN Totals'!$B46*100</f>
        <v>0.35363730057352388</v>
      </c>
      <c r="X46" s="153">
        <f>'KZN Totals'!X46/'KZN Totals'!$B46*100</f>
        <v>1.5096724301708728</v>
      </c>
      <c r="Y46" s="153">
        <f>'KZN Totals'!Y46/'KZN Totals'!$B46*100</f>
        <v>0.41256235400606978</v>
      </c>
      <c r="Z46" s="153">
        <f>'KZN Totals'!Z46/'KZN Totals'!$B46*100</f>
        <v>0.1620163259921559</v>
      </c>
      <c r="AA46" s="153">
        <f>'KZN Totals'!AA46/'KZN Totals'!$B46*100</f>
        <v>0.11045968720290167</v>
      </c>
      <c r="AB46" s="153">
        <f>'KZN Totals'!AB46/'KZN Totals'!$B46*100</f>
        <v>0.34106903421160589</v>
      </c>
      <c r="AC46" s="153">
        <f>'KZN Totals'!AC46/'KZN Totals'!$B46*100</f>
        <v>0.51633994817151452</v>
      </c>
      <c r="AD46" s="153">
        <f>'KZN Totals'!AD46/'KZN Totals'!$B46*100</f>
        <v>2.6606445041549098</v>
      </c>
      <c r="AE46" s="153">
        <f>'KZN Totals'!AE46/'KZN Totals'!$B46*100</f>
        <v>8.7046325510967915E-2</v>
      </c>
      <c r="AF46" s="153">
        <f>'KZN Totals'!AF46/'KZN Totals'!$B46*100</f>
        <v>7.8067370022203153E-2</v>
      </c>
      <c r="AG46" s="153">
        <f>'KZN Totals'!AG46/'KZN Totals'!$B46*100</f>
        <v>0.35985540164957541</v>
      </c>
      <c r="AH46" s="153">
        <f>'KZN Totals'!AH46/'KZN Totals'!$B46*100</f>
        <v>0.16004977937616205</v>
      </c>
      <c r="AI46" s="153">
        <f>'KZN Totals'!AI46/'KZN Totals'!$B46*100</f>
        <v>0.16032391775520335</v>
      </c>
      <c r="AJ46" s="153">
        <f>'KZN Totals'!AJ46/'KZN Totals'!$B46*100</f>
        <v>0.70847953311938239</v>
      </c>
      <c r="AK46" s="153">
        <f>'KZN Totals'!AK46/'KZN Totals'!$B46*100</f>
        <v>0.17007041503484399</v>
      </c>
      <c r="AL46" s="153">
        <f>'KZN Totals'!AL46/'KZN Totals'!$B46*100</f>
        <v>0.37621104313621784</v>
      </c>
      <c r="AM46" s="153">
        <f>'KZN Totals'!AM46/'KZN Totals'!$B46*100</f>
        <v>1.5024279832442884</v>
      </c>
      <c r="AN46" s="153">
        <f>'KZN Totals'!AN46/'KZN Totals'!$B46*100</f>
        <v>0.15022509586761551</v>
      </c>
      <c r="AO46" s="153">
        <f>'KZN Totals'!AO46/'KZN Totals'!$B46*100</f>
        <v>0.11178961604089545</v>
      </c>
      <c r="AP46" s="153">
        <f>'KZN Totals'!AP46/'KZN Totals'!$B46*100</f>
        <v>6.7130726105901095E-2</v>
      </c>
      <c r="AQ46" s="153">
        <f>'KZN Totals'!AQ46/'KZN Totals'!$B46*100</f>
        <v>8.9147877700787581E-2</v>
      </c>
      <c r="AR46" s="153">
        <f>'KZN Totals'!AR46/'KZN Totals'!$B46*100</f>
        <v>0.13632077707503382</v>
      </c>
      <c r="AS46" s="153">
        <f>'KZN Totals'!AS46/'KZN Totals'!$B46*100</f>
        <v>1.0266086332384501</v>
      </c>
      <c r="AT46" s="153">
        <f>'KZN Totals'!AT46/'KZN Totals'!$B46*100</f>
        <v>0.12571249955445038</v>
      </c>
      <c r="AU46" s="153">
        <f>'KZN Totals'!AU46/'KZN Totals'!$B46*100</f>
        <v>4.9529017099348227</v>
      </c>
      <c r="AV46" s="153">
        <f>'KZN Totals'!AV46/'KZN Totals'!$B46*100</f>
        <v>4.8796982130746805E-2</v>
      </c>
      <c r="AW46" s="153">
        <f>'KZN Totals'!AW46/'KZN Totals'!$B46*100</f>
        <v>0.44603858181138578</v>
      </c>
      <c r="AX46" s="153">
        <f>'KZN Totals'!AX46/'KZN Totals'!$B46*100</f>
        <v>9.1116471979103553E-2</v>
      </c>
      <c r="AY46" s="153">
        <f>'KZN Totals'!AY46/'KZN Totals'!$B46*100</f>
        <v>0.1511546454106405</v>
      </c>
      <c r="AZ46" s="153">
        <f>'KZN Totals'!AZ46/'KZN Totals'!$B46*100</f>
        <v>1.3166690895791346</v>
      </c>
      <c r="BA46" s="153">
        <f>'KZN Totals'!BA46/'KZN Totals'!$B46*100</f>
        <v>0.34647847883974436</v>
      </c>
      <c r="BB46" s="153">
        <f>'KZN Totals'!BB46/'KZN Totals'!$B46*100</f>
        <v>2.0107786337122722</v>
      </c>
      <c r="BC46" s="153">
        <f>'KZN Totals'!BC46/'KZN Totals'!$B46*100</f>
        <v>0.20015418782879041</v>
      </c>
      <c r="BD46" s="153">
        <f>'KZN Totals'!BD46/'KZN Totals'!$B46*100</f>
        <v>7.9733080446160731E-2</v>
      </c>
      <c r="BE46" s="153">
        <f>'KZN Totals'!BE46/'KZN Totals'!$B46*100</f>
        <v>1.0865077217248897</v>
      </c>
      <c r="BF46" s="153">
        <f>'KZN Totals'!BF46/'KZN Totals'!$B46*100</f>
        <v>0.1405028752420372</v>
      </c>
      <c r="BG46" s="153">
        <f>'KZN Totals'!BG46/'KZN Totals'!$B46*100</f>
        <v>0.11315188330401249</v>
      </c>
      <c r="BH46" s="153">
        <f>'KZN Totals'!BH46/'KZN Totals'!$B46*100</f>
        <v>0.66760211274587089</v>
      </c>
      <c r="BI46" s="153">
        <f>'KZN Totals'!BI46/'KZN Totals'!$B46*100</f>
        <v>0.15871275066164453</v>
      </c>
      <c r="BJ46" s="153">
        <f>'KZN Totals'!BJ46/'KZN Totals'!$B46*100</f>
        <v>0.17913088850494246</v>
      </c>
      <c r="BK46" s="153">
        <f>'KZN Totals'!BK46/'KZN Totals'!$B46*100</f>
        <v>0.85987927832962308</v>
      </c>
    </row>
  </sheetData>
  <phoneticPr fontId="5" type="noConversion"/>
  <pageMargins left="0.75" right="0.75" top="1" bottom="1" header="0.5" footer="0.5"/>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dimension ref="A1:BF62"/>
  <sheetViews>
    <sheetView workbookViewId="0">
      <pane xSplit="1" ySplit="1" topLeftCell="B2" activePane="bottomRight" state="frozen"/>
      <selection pane="topRight" activeCell="B1" sqref="B1"/>
      <selection pane="bottomLeft" activeCell="A2" sqref="A2"/>
      <selection pane="bottomRight" activeCell="B11" sqref="B11"/>
    </sheetView>
  </sheetViews>
  <sheetFormatPr defaultRowHeight="15"/>
  <cols>
    <col min="1" max="1" width="35.85546875" style="171" bestFit="1" customWidth="1"/>
    <col min="2" max="2" width="24.140625" style="172" customWidth="1"/>
    <col min="3" max="3" width="27.85546875" style="172" customWidth="1"/>
    <col min="4" max="4" width="18.42578125" style="173" customWidth="1"/>
    <col min="5" max="5" width="23.140625" style="173" customWidth="1"/>
    <col min="6" max="58" width="9.140625" style="173"/>
    <col min="59" max="16384" width="9.140625" style="174"/>
  </cols>
  <sheetData>
    <row r="1" spans="1:5" ht="88.5" customHeight="1" thickBot="1">
      <c r="A1" s="194" t="s">
        <v>125</v>
      </c>
      <c r="B1" s="177" t="s">
        <v>4</v>
      </c>
      <c r="C1" s="177" t="s">
        <v>12</v>
      </c>
      <c r="D1" s="178" t="s">
        <v>119</v>
      </c>
      <c r="E1" s="179" t="s">
        <v>27</v>
      </c>
    </row>
    <row r="2" spans="1:5">
      <c r="A2" s="171" t="s">
        <v>50</v>
      </c>
      <c r="B2" s="175">
        <v>61.044712276211285</v>
      </c>
      <c r="C2" s="175">
        <v>59.77905850067836</v>
      </c>
      <c r="D2" s="175">
        <v>61.471919227200814</v>
      </c>
      <c r="E2" s="175">
        <v>60.622698726635591</v>
      </c>
    </row>
    <row r="3" spans="1:5">
      <c r="A3" s="171" t="s">
        <v>51</v>
      </c>
      <c r="B3" s="175">
        <v>0.1038363641061946</v>
      </c>
      <c r="C3" s="175">
        <v>0.10252726701023525</v>
      </c>
      <c r="D3" s="175">
        <v>5.8832792570306276E-2</v>
      </c>
      <c r="E3" s="175">
        <v>0.12130285303864545</v>
      </c>
    </row>
    <row r="4" spans="1:5">
      <c r="A4" s="171" t="s">
        <v>52</v>
      </c>
      <c r="B4" s="175">
        <v>0.51756264117056838</v>
      </c>
      <c r="C4" s="175">
        <v>0.50197324851107505</v>
      </c>
      <c r="D4" s="175">
        <v>0.77619159137612392</v>
      </c>
      <c r="E4" s="175">
        <v>0.76042293354747648</v>
      </c>
    </row>
    <row r="5" spans="1:5">
      <c r="A5" s="171" t="s">
        <v>53</v>
      </c>
      <c r="B5" s="175">
        <v>0.17631802677010777</v>
      </c>
      <c r="C5" s="175">
        <v>0.16697119835749713</v>
      </c>
      <c r="D5" s="175">
        <v>0.29125933257978232</v>
      </c>
      <c r="E5" s="175">
        <v>0.28534244437543116</v>
      </c>
    </row>
    <row r="6" spans="1:5">
      <c r="A6" s="171" t="s">
        <v>54</v>
      </c>
      <c r="B6" s="175">
        <v>0.20172604233814131</v>
      </c>
      <c r="C6" s="175">
        <v>0.1965953076347606</v>
      </c>
      <c r="D6" s="175">
        <v>0.10251289707034418</v>
      </c>
      <c r="E6" s="175">
        <v>0.21241873331651778</v>
      </c>
    </row>
    <row r="7" spans="1:5">
      <c r="A7" s="171" t="s">
        <v>55</v>
      </c>
      <c r="B7" s="175">
        <v>6.3928525788443477E-2</v>
      </c>
      <c r="C7" s="175">
        <v>5.8887336160229328E-2</v>
      </c>
      <c r="D7" s="175">
        <v>4.5051716579372333E-2</v>
      </c>
      <c r="E7" s="175">
        <v>9.7793183008365911E-2</v>
      </c>
    </row>
    <row r="8" spans="1:5">
      <c r="A8" s="171" t="s">
        <v>56</v>
      </c>
      <c r="B8" s="175">
        <v>1.3556461780123747</v>
      </c>
      <c r="C8" s="175">
        <v>1.4152726992730329</v>
      </c>
      <c r="D8" s="175">
        <v>0.87885518903663395</v>
      </c>
      <c r="E8" s="175">
        <v>0.86100137313821157</v>
      </c>
    </row>
    <row r="9" spans="1:5">
      <c r="A9" s="171" t="s">
        <v>57</v>
      </c>
      <c r="B9" s="175">
        <v>2.041806088264368</v>
      </c>
      <c r="C9" s="175">
        <v>2.0799400387887887</v>
      </c>
      <c r="D9" s="175">
        <v>3.5401764765201369</v>
      </c>
      <c r="E9" s="175">
        <v>3.4682583040519286</v>
      </c>
    </row>
    <row r="10" spans="1:5">
      <c r="A10" s="171" t="s">
        <v>58</v>
      </c>
      <c r="B10" s="175">
        <v>0.19100311579115015</v>
      </c>
      <c r="C10" s="175">
        <v>0.20097705536501351</v>
      </c>
      <c r="D10" s="175">
        <v>0.16707232113047074</v>
      </c>
      <c r="E10" s="175">
        <v>0.16367827112041705</v>
      </c>
    </row>
    <row r="11" spans="1:5">
      <c r="A11" s="171" t="s">
        <v>59</v>
      </c>
      <c r="B11" s="175">
        <v>0.62391076030685833</v>
      </c>
      <c r="C11" s="175">
        <v>0.67259896239999051</v>
      </c>
      <c r="D11" s="175">
        <v>0.36487449306479652</v>
      </c>
      <c r="E11" s="175">
        <v>0.35746212057559279</v>
      </c>
    </row>
    <row r="12" spans="1:5">
      <c r="A12" s="171" t="s">
        <v>60</v>
      </c>
      <c r="B12" s="175">
        <v>0.2021841652682301</v>
      </c>
      <c r="C12" s="175">
        <v>0.22012236282843201</v>
      </c>
      <c r="D12" s="175">
        <v>9.8609542871004791E-2</v>
      </c>
      <c r="E12" s="175">
        <v>9.6606304287209926E-2</v>
      </c>
    </row>
    <row r="13" spans="1:5">
      <c r="A13" s="171" t="s">
        <v>61</v>
      </c>
      <c r="B13" s="175">
        <v>6.8205318742633622E-2</v>
      </c>
      <c r="C13" s="175">
        <v>5.8042825155893679E-2</v>
      </c>
      <c r="D13" s="175">
        <v>0.10939077786579711</v>
      </c>
      <c r="E13" s="175">
        <v>0.10716852005431168</v>
      </c>
    </row>
    <row r="14" spans="1:5">
      <c r="A14" s="171" t="s">
        <v>62</v>
      </c>
      <c r="B14" s="175">
        <v>7.1271840397648889</v>
      </c>
      <c r="C14" s="175">
        <v>7.7359451939875008</v>
      </c>
      <c r="D14" s="175">
        <v>3.3466869294004749</v>
      </c>
      <c r="E14" s="175">
        <v>3.2786994690628171</v>
      </c>
    </row>
    <row r="15" spans="1:5">
      <c r="A15" s="171" t="s">
        <v>63</v>
      </c>
      <c r="B15" s="175">
        <v>9.3745951473220138E-2</v>
      </c>
      <c r="C15" s="175">
        <v>0.10018126053601241</v>
      </c>
      <c r="D15" s="175">
        <v>4.1290065920039684E-2</v>
      </c>
      <c r="E15" s="175">
        <v>4.0448748382367693E-2</v>
      </c>
    </row>
    <row r="16" spans="1:5">
      <c r="A16" s="171" t="s">
        <v>64</v>
      </c>
      <c r="B16" s="175">
        <v>0.12643363209723016</v>
      </c>
      <c r="C16" s="175">
        <v>0.12027694899319795</v>
      </c>
      <c r="D16" s="175">
        <v>0.24010854953464261</v>
      </c>
      <c r="E16" s="175">
        <v>0.2352307791209208</v>
      </c>
    </row>
    <row r="17" spans="1:5">
      <c r="A17" s="171" t="s">
        <v>65</v>
      </c>
      <c r="B17" s="175">
        <v>1.1547618275863132</v>
      </c>
      <c r="C17" s="175">
        <v>1.0966085354309278</v>
      </c>
      <c r="D17" s="175">
        <v>0.98749667848651512</v>
      </c>
      <c r="E17" s="175">
        <v>1.009932596233738</v>
      </c>
    </row>
    <row r="18" spans="1:5">
      <c r="A18" s="171" t="s">
        <v>66</v>
      </c>
      <c r="B18" s="175">
        <v>1.2309432349943159</v>
      </c>
      <c r="C18" s="175">
        <v>1.2481657846731407</v>
      </c>
      <c r="D18" s="175">
        <v>0.58983527450774165</v>
      </c>
      <c r="E18" s="175">
        <v>0.57785285632005357</v>
      </c>
    </row>
    <row r="19" spans="1:5">
      <c r="A19" s="171" t="s">
        <v>67</v>
      </c>
      <c r="B19" s="175">
        <v>8.2342169360272569E-2</v>
      </c>
      <c r="C19" s="175">
        <v>8.7846163074219191E-2</v>
      </c>
      <c r="D19" s="175">
        <v>6.0675707478663105E-2</v>
      </c>
      <c r="E19" s="175">
        <v>8.0078796110314446E-2</v>
      </c>
    </row>
    <row r="20" spans="1:5">
      <c r="A20" s="171" t="s">
        <v>68</v>
      </c>
      <c r="B20" s="175">
        <v>0.60908236279451011</v>
      </c>
      <c r="C20" s="175">
        <v>0.62233161963404859</v>
      </c>
      <c r="D20" s="175">
        <v>0.30696086336854916</v>
      </c>
      <c r="E20" s="175">
        <v>0.24940856488955707</v>
      </c>
    </row>
    <row r="21" spans="1:5">
      <c r="A21" s="171" t="s">
        <v>69</v>
      </c>
      <c r="B21" s="175">
        <v>0.13477085367036087</v>
      </c>
      <c r="C21" s="175">
        <v>0.13358975656697303</v>
      </c>
      <c r="D21" s="175">
        <v>7.6675834289577527E-2</v>
      </c>
      <c r="E21" s="175">
        <v>7.51181758193981E-2</v>
      </c>
    </row>
    <row r="22" spans="1:5">
      <c r="A22" s="171" t="s">
        <v>70</v>
      </c>
      <c r="B22" s="175">
        <v>0.17512205078852375</v>
      </c>
      <c r="C22" s="175">
        <v>0.19354919182242208</v>
      </c>
      <c r="D22" s="175">
        <v>0.97063242851268983</v>
      </c>
      <c r="E22" s="175">
        <v>0.95091273282306399</v>
      </c>
    </row>
    <row r="23" spans="1:5">
      <c r="A23" s="171" t="s">
        <v>71</v>
      </c>
      <c r="B23" s="175">
        <v>1.2336081116954309</v>
      </c>
      <c r="C23" s="175">
        <v>1.4651331717594096</v>
      </c>
      <c r="D23" s="175">
        <v>1.7105391688647882</v>
      </c>
      <c r="E23" s="175">
        <v>1.67578981335216</v>
      </c>
    </row>
    <row r="24" spans="1:5">
      <c r="A24" s="171" t="s">
        <v>72</v>
      </c>
      <c r="B24" s="175">
        <v>0.44815946919908561</v>
      </c>
      <c r="C24" s="175">
        <v>0.49253774391638416</v>
      </c>
      <c r="D24" s="175">
        <v>0.11652509271781795</v>
      </c>
      <c r="E24" s="175">
        <v>0.11415790233323254</v>
      </c>
    </row>
    <row r="25" spans="1:5">
      <c r="A25" s="171" t="s">
        <v>73</v>
      </c>
      <c r="B25" s="175">
        <v>0.21258417704000443</v>
      </c>
      <c r="C25" s="175">
        <v>0.17839460674852031</v>
      </c>
      <c r="D25" s="175">
        <v>0.12564752151418429</v>
      </c>
      <c r="E25" s="175">
        <v>0.12309501030961792</v>
      </c>
    </row>
    <row r="26" spans="1:5">
      <c r="A26" s="171" t="s">
        <v>74</v>
      </c>
      <c r="B26" s="175">
        <v>0.11635782570816734</v>
      </c>
      <c r="C26" s="175">
        <v>0.10505896631477331</v>
      </c>
      <c r="D26" s="175">
        <v>0.1328605696186137</v>
      </c>
      <c r="E26" s="175">
        <v>0.13060549598276841</v>
      </c>
    </row>
    <row r="27" spans="1:5">
      <c r="A27" s="171" t="s">
        <v>75</v>
      </c>
      <c r="B27" s="175">
        <v>0.30795147771653286</v>
      </c>
      <c r="C27" s="175">
        <v>0.34028361683570829</v>
      </c>
      <c r="D27" s="175">
        <v>0.35112060762169078</v>
      </c>
      <c r="E27" s="175">
        <v>0.34398616342491134</v>
      </c>
    </row>
    <row r="28" spans="1:5">
      <c r="A28" s="171" t="s">
        <v>76</v>
      </c>
      <c r="B28" s="175">
        <v>0.53434699091568083</v>
      </c>
      <c r="C28" s="175">
        <v>0.55161698681064353</v>
      </c>
      <c r="D28" s="175">
        <v>0.39267833880513736</v>
      </c>
      <c r="E28" s="175">
        <v>0.38470113521598842</v>
      </c>
    </row>
    <row r="29" spans="1:5">
      <c r="A29" s="171" t="s">
        <v>77</v>
      </c>
      <c r="B29" s="175">
        <v>2.7674429274711487</v>
      </c>
      <c r="C29" s="175">
        <v>3.0997690769681565</v>
      </c>
      <c r="D29" s="175">
        <v>1.0433617436082507</v>
      </c>
      <c r="E29" s="175">
        <v>1.0221660008758697</v>
      </c>
    </row>
    <row r="30" spans="1:5">
      <c r="A30" s="171" t="s">
        <v>78</v>
      </c>
      <c r="B30" s="175">
        <v>8.0019063195387818E-2</v>
      </c>
      <c r="C30" s="175">
        <v>9.3836490803122646E-2</v>
      </c>
      <c r="D30" s="175">
        <v>6.2988414630051892E-2</v>
      </c>
      <c r="E30" s="175">
        <v>6.1708814108183026E-2</v>
      </c>
    </row>
    <row r="31" spans="1:5">
      <c r="A31" s="171" t="s">
        <v>79</v>
      </c>
      <c r="B31" s="175">
        <v>8.5298508978201001E-2</v>
      </c>
      <c r="C31" s="175">
        <v>8.2488036782780522E-2</v>
      </c>
      <c r="D31" s="175">
        <v>6.2820361938613622E-2</v>
      </c>
      <c r="E31" s="175">
        <v>6.1570813558622178E-2</v>
      </c>
    </row>
    <row r="32" spans="1:5">
      <c r="A32" s="171" t="s">
        <v>80</v>
      </c>
      <c r="B32" s="175">
        <v>0.33644133977375723</v>
      </c>
      <c r="C32" s="175">
        <v>0.37176108060835739</v>
      </c>
      <c r="D32" s="175">
        <v>0.32120660014190544</v>
      </c>
      <c r="E32" s="175">
        <v>0.31542128390129476</v>
      </c>
    </row>
    <row r="33" spans="1:5">
      <c r="A33" s="171" t="s">
        <v>81</v>
      </c>
      <c r="B33" s="175">
        <v>0.1488876241880582</v>
      </c>
      <c r="C33" s="175">
        <v>0.17721196672488368</v>
      </c>
      <c r="D33" s="175">
        <v>4.3998838144024215E-2</v>
      </c>
      <c r="E33" s="175">
        <v>9.6011385027977111E-2</v>
      </c>
    </row>
    <row r="34" spans="1:5">
      <c r="A34" s="171" t="s">
        <v>82</v>
      </c>
      <c r="B34" s="175">
        <v>0.16524268615841095</v>
      </c>
      <c r="C34" s="175">
        <v>0.17167489301654579</v>
      </c>
      <c r="D34" s="175">
        <v>8.4358674637038902E-2</v>
      </c>
      <c r="E34" s="175">
        <v>0.11796716147070828</v>
      </c>
    </row>
    <row r="35" spans="1:5">
      <c r="A35" s="171" t="s">
        <v>83</v>
      </c>
      <c r="B35" s="175">
        <v>0.70436648736680973</v>
      </c>
      <c r="C35" s="175">
        <v>0.77343102998955049</v>
      </c>
      <c r="D35" s="175">
        <v>0.47578322707009746</v>
      </c>
      <c r="E35" s="175">
        <v>0.46611775971024921</v>
      </c>
    </row>
    <row r="36" spans="1:5">
      <c r="A36" s="171" t="s">
        <v>84</v>
      </c>
      <c r="B36" s="175">
        <v>0.16417201353478628</v>
      </c>
      <c r="C36" s="175">
        <v>0.16855839619685009</v>
      </c>
      <c r="D36" s="175">
        <v>0.2464301932931737</v>
      </c>
      <c r="E36" s="175">
        <v>0.24142399960193345</v>
      </c>
    </row>
    <row r="37" spans="1:5">
      <c r="A37" s="171" t="s">
        <v>85</v>
      </c>
      <c r="B37" s="175">
        <v>0.36362457689775085</v>
      </c>
      <c r="C37" s="175">
        <v>0.39255322248954266</v>
      </c>
      <c r="D37" s="175">
        <v>0.10407438980867899</v>
      </c>
      <c r="E37" s="175">
        <v>0.23120175503320606</v>
      </c>
    </row>
    <row r="38" spans="1:5">
      <c r="A38" s="171" t="s">
        <v>86</v>
      </c>
      <c r="B38" s="175">
        <v>1.3813375554365412</v>
      </c>
      <c r="C38" s="175">
        <v>1.0679489782273506</v>
      </c>
      <c r="D38" s="175">
        <v>3.1861808415803514</v>
      </c>
      <c r="E38" s="175">
        <v>3.1234119450942144</v>
      </c>
    </row>
    <row r="39" spans="1:5">
      <c r="A39" s="171" t="s">
        <v>87</v>
      </c>
      <c r="B39" s="175">
        <v>0.17502704628833285</v>
      </c>
      <c r="C39" s="175">
        <v>0.12869992324409865</v>
      </c>
      <c r="D39" s="175">
        <v>0.23531002207735874</v>
      </c>
      <c r="E39" s="175">
        <v>0.2305297330540578</v>
      </c>
    </row>
    <row r="40" spans="1:5">
      <c r="A40" s="171" t="s">
        <v>88</v>
      </c>
      <c r="B40" s="175">
        <v>9.8215915126455597E-2</v>
      </c>
      <c r="C40" s="175">
        <v>0.10759730195424393</v>
      </c>
      <c r="D40" s="175">
        <v>0.13007216081179832</v>
      </c>
      <c r="E40" s="175">
        <v>0.12742680390332248</v>
      </c>
    </row>
    <row r="41" spans="1:5">
      <c r="A41" s="171" t="s">
        <v>89</v>
      </c>
      <c r="B41" s="175">
        <v>5.5275751407090429E-2</v>
      </c>
      <c r="C41" s="175">
        <v>5.8951799560697613E-2</v>
      </c>
      <c r="D41" s="175">
        <v>5.3728522508554026E-2</v>
      </c>
      <c r="E41" s="175">
        <v>9.764371324423031E-2</v>
      </c>
    </row>
    <row r="42" spans="1:5">
      <c r="A42" s="171" t="s">
        <v>90</v>
      </c>
      <c r="B42" s="175">
        <v>8.5046487808613902E-2</v>
      </c>
      <c r="C42" s="175">
        <v>8.8593038523000642E-2</v>
      </c>
      <c r="D42" s="175">
        <v>9.3104863291348233E-2</v>
      </c>
      <c r="E42" s="175">
        <v>9.1214517003113935E-2</v>
      </c>
    </row>
    <row r="43" spans="1:5">
      <c r="A43" s="171" t="s">
        <v>91</v>
      </c>
      <c r="B43" s="175">
        <v>0.15707323740350271</v>
      </c>
      <c r="C43" s="175">
        <v>0.14176651370861398</v>
      </c>
      <c r="D43" s="175">
        <v>0.11840275110395529</v>
      </c>
      <c r="E43" s="175">
        <v>0.11599741636115884</v>
      </c>
    </row>
    <row r="44" spans="1:5">
      <c r="A44" s="171" t="s">
        <v>92</v>
      </c>
      <c r="B44" s="175">
        <v>0.83263130210861092</v>
      </c>
      <c r="C44" s="175">
        <v>0.71108325549542872</v>
      </c>
      <c r="D44" s="175">
        <v>1.3321480203337572</v>
      </c>
      <c r="E44" s="175">
        <v>2.2037947815539356</v>
      </c>
    </row>
    <row r="45" spans="1:5">
      <c r="A45" s="171" t="s">
        <v>93</v>
      </c>
      <c r="B45" s="175">
        <v>0.13464437630861426</v>
      </c>
      <c r="C45" s="175">
        <v>0.12418436596334136</v>
      </c>
      <c r="D45" s="175">
        <v>5.3455106444281413E-2</v>
      </c>
      <c r="E45" s="175">
        <v>0.13140908095232912</v>
      </c>
    </row>
    <row r="46" spans="1:5">
      <c r="A46" s="171" t="s">
        <v>94</v>
      </c>
      <c r="B46" s="175">
        <v>4.5050479702498469</v>
      </c>
      <c r="C46" s="175">
        <v>5.1595723546892795</v>
      </c>
      <c r="D46" s="175">
        <v>4.2683305058999483</v>
      </c>
      <c r="E46" s="175">
        <v>4.1816203163510011</v>
      </c>
    </row>
    <row r="47" spans="1:5">
      <c r="A47" s="171" t="s">
        <v>95</v>
      </c>
      <c r="B47" s="175">
        <v>6.4835288363247062E-2</v>
      </c>
      <c r="C47" s="175">
        <v>5.1531587774557373E-2</v>
      </c>
      <c r="D47" s="175">
        <v>3.9375899691685007E-2</v>
      </c>
      <c r="E47" s="175">
        <v>3.8592262876668032E-2</v>
      </c>
    </row>
    <row r="48" spans="1:5">
      <c r="A48" s="171" t="s">
        <v>96</v>
      </c>
      <c r="B48" s="175">
        <v>0.40865982207600737</v>
      </c>
      <c r="C48" s="175">
        <v>0.45146282493975898</v>
      </c>
      <c r="D48" s="175">
        <v>0.43461245665748205</v>
      </c>
      <c r="E48" s="175">
        <v>0.42578336753663454</v>
      </c>
    </row>
    <row r="49" spans="1:5">
      <c r="A49" s="171" t="s">
        <v>97</v>
      </c>
      <c r="B49" s="175">
        <v>9.4083946511767991E-2</v>
      </c>
      <c r="C49" s="175">
        <v>9.2400426953987633E-2</v>
      </c>
      <c r="D49" s="175">
        <v>8.8112480823323111E-2</v>
      </c>
      <c r="E49" s="175">
        <v>8.6322488534949296E-2</v>
      </c>
    </row>
    <row r="50" spans="1:5">
      <c r="A50" s="171" t="s">
        <v>98</v>
      </c>
      <c r="B50" s="175">
        <v>0.14204217178392589</v>
      </c>
      <c r="C50" s="175">
        <v>0.14569696845110905</v>
      </c>
      <c r="D50" s="175">
        <v>0.17506785277795661</v>
      </c>
      <c r="E50" s="175">
        <v>0.17151137470031566</v>
      </c>
    </row>
    <row r="51" spans="1:5">
      <c r="A51" s="171" t="s">
        <v>99</v>
      </c>
      <c r="B51" s="175">
        <v>1.4336725229569469</v>
      </c>
      <c r="C51" s="175">
        <v>1.1322405896037928</v>
      </c>
      <c r="D51" s="175">
        <v>2.0462912453157922</v>
      </c>
      <c r="E51" s="175">
        <v>2.0047211349902576</v>
      </c>
    </row>
    <row r="52" spans="1:5">
      <c r="A52" s="171" t="s">
        <v>100</v>
      </c>
      <c r="B52" s="175">
        <v>0.29750277158470995</v>
      </c>
      <c r="C52" s="175">
        <v>0.31923424607487322</v>
      </c>
      <c r="D52" s="175">
        <v>0.4639039788411482</v>
      </c>
      <c r="E52" s="175">
        <v>0.44811331267585541</v>
      </c>
    </row>
    <row r="53" spans="1:5">
      <c r="A53" s="171" t="s">
        <v>101</v>
      </c>
      <c r="B53" s="175">
        <v>1.8719889271291412</v>
      </c>
      <c r="C53" s="175">
        <v>1.9035241740372892</v>
      </c>
      <c r="D53" s="175">
        <v>2.402436299103742</v>
      </c>
      <c r="E53" s="175">
        <v>2.4108671205177967</v>
      </c>
    </row>
    <row r="54" spans="1:5">
      <c r="A54" s="171" t="s">
        <v>102</v>
      </c>
      <c r="B54" s="175">
        <v>0.21353900243179519</v>
      </c>
      <c r="C54" s="175">
        <v>0.18932367462578265</v>
      </c>
      <c r="D54" s="175">
        <v>0.22560805092340983</v>
      </c>
      <c r="E54" s="175">
        <v>0.24055507858666164</v>
      </c>
    </row>
    <row r="55" spans="1:5">
      <c r="A55" s="171" t="s">
        <v>103</v>
      </c>
      <c r="B55" s="175">
        <v>7.0740789590753458E-2</v>
      </c>
      <c r="C55" s="175">
        <v>6.4459830627008163E-2</v>
      </c>
      <c r="D55" s="175">
        <v>0.10881959358049974</v>
      </c>
      <c r="E55" s="175">
        <v>0.13671451762981573</v>
      </c>
    </row>
    <row r="56" spans="1:5">
      <c r="A56" s="171" t="s">
        <v>104</v>
      </c>
      <c r="B56" s="175">
        <v>0.90616667988555266</v>
      </c>
      <c r="C56" s="175">
        <v>1.0106210506753841</v>
      </c>
      <c r="D56" s="175">
        <v>1.3979989954157241</v>
      </c>
      <c r="E56" s="175">
        <v>1.3695988482678287</v>
      </c>
    </row>
    <row r="57" spans="1:5">
      <c r="A57" s="171" t="s">
        <v>105</v>
      </c>
      <c r="B57" s="175">
        <v>0.15748389067459437</v>
      </c>
      <c r="C57" s="175">
        <v>0.10653670171442393</v>
      </c>
      <c r="D57" s="175">
        <v>0.27276651229671611</v>
      </c>
      <c r="E57" s="175">
        <v>0.2672253000986764</v>
      </c>
    </row>
    <row r="58" spans="1:5">
      <c r="A58" s="171" t="s">
        <v>106</v>
      </c>
      <c r="B58" s="175">
        <v>9.2225509742261083E-2</v>
      </c>
      <c r="C58" s="175">
        <v>9.2730264025301989E-2</v>
      </c>
      <c r="D58" s="175">
        <v>0.19326678855657939</v>
      </c>
      <c r="E58" s="175">
        <v>0.18934060173398026</v>
      </c>
    </row>
    <row r="59" spans="1:5">
      <c r="A59" s="171" t="s">
        <v>107</v>
      </c>
      <c r="B59" s="175">
        <v>0.5954451985346888</v>
      </c>
      <c r="C59" s="175">
        <v>0.64193251619087632</v>
      </c>
      <c r="D59" s="175">
        <v>0.77917838090930802</v>
      </c>
      <c r="E59" s="175">
        <v>0.76334948493381216</v>
      </c>
    </row>
    <row r="60" spans="1:5">
      <c r="A60" s="171" t="s">
        <v>108</v>
      </c>
      <c r="B60" s="175">
        <v>0.16143449453455322</v>
      </c>
      <c r="C60" s="175">
        <v>0.15310751191712615</v>
      </c>
      <c r="D60" s="175">
        <v>0.18334435341966734</v>
      </c>
      <c r="E60" s="175">
        <v>0.17961973943000858</v>
      </c>
    </row>
    <row r="61" spans="1:5">
      <c r="A61" s="171" t="s">
        <v>109</v>
      </c>
      <c r="B61" s="175">
        <v>0.19961323385660942</v>
      </c>
      <c r="C61" s="175">
        <v>0.17183827711542768</v>
      </c>
      <c r="D61" s="175">
        <v>0.16275808754172721</v>
      </c>
      <c r="E61" s="175">
        <v>0.20633267525689711</v>
      </c>
    </row>
    <row r="62" spans="1:5">
      <c r="A62" s="171" t="s">
        <v>110</v>
      </c>
      <c r="B62" s="175">
        <v>0.87253720306662697</v>
      </c>
      <c r="C62" s="175">
        <v>0.62919128106027755</v>
      </c>
      <c r="D62" s="175">
        <v>1.7562237983153719</v>
      </c>
      <c r="E62" s="175">
        <v>1.7205434048938293</v>
      </c>
    </row>
  </sheetData>
  <phoneticPr fontId="5" type="noConversion"/>
  <pageMargins left="0.75" right="0.75" top="1" bottom="1" header="0.5" footer="0.5"/>
  <pageSetup paperSize="9" orientation="portrait" r:id="rId1"/>
  <headerFooter alignWithMargins="0"/>
  <drawing r:id="rId2"/>
</worksheet>
</file>

<file path=xl/worksheets/sheet9.xml><?xml version="1.0" encoding="utf-8"?>
<worksheet xmlns="http://schemas.openxmlformats.org/spreadsheetml/2006/main" xmlns:r="http://schemas.openxmlformats.org/officeDocument/2006/relationships">
  <dimension ref="A1:BJ67"/>
  <sheetViews>
    <sheetView workbookViewId="0">
      <selection activeCell="J69" sqref="J69"/>
    </sheetView>
  </sheetViews>
  <sheetFormatPr defaultRowHeight="15"/>
  <cols>
    <col min="1" max="1" width="35.85546875" style="171" bestFit="1" customWidth="1"/>
    <col min="2" max="2" width="24.140625" style="172" customWidth="1"/>
    <col min="3" max="3" width="31" style="172" customWidth="1"/>
    <col min="4" max="4" width="27.85546875" style="172" customWidth="1"/>
    <col min="5" max="5" width="33.42578125" style="172" customWidth="1"/>
    <col min="6" max="6" width="18.42578125" style="173" customWidth="1"/>
    <col min="7" max="7" width="25.5703125" style="173" customWidth="1"/>
    <col min="8" max="8" width="23.140625" style="173" customWidth="1"/>
    <col min="9" max="9" width="30.5703125" style="173" customWidth="1"/>
    <col min="10" max="62" width="9.140625" style="173"/>
    <col min="63" max="16384" width="9.140625" style="174"/>
  </cols>
  <sheetData>
    <row r="1" spans="1:9" ht="84" customHeight="1" thickBot="1">
      <c r="A1" s="176" t="s">
        <v>124</v>
      </c>
      <c r="B1" s="176" t="s">
        <v>4</v>
      </c>
      <c r="C1" s="176" t="s">
        <v>120</v>
      </c>
      <c r="D1" s="177" t="s">
        <v>12</v>
      </c>
      <c r="E1" s="177" t="s">
        <v>122</v>
      </c>
      <c r="F1" s="178" t="s">
        <v>119</v>
      </c>
      <c r="G1" s="178" t="s">
        <v>121</v>
      </c>
      <c r="H1" s="178" t="s">
        <v>27</v>
      </c>
      <c r="I1" s="178" t="s">
        <v>123</v>
      </c>
    </row>
    <row r="2" spans="1:9" ht="15" customHeight="1">
      <c r="A2" s="171" t="s">
        <v>50</v>
      </c>
      <c r="B2" s="175">
        <v>61.044712276211285</v>
      </c>
      <c r="C2" s="180">
        <v>1</v>
      </c>
      <c r="D2" s="175">
        <v>59.77905850067836</v>
      </c>
      <c r="E2" s="180">
        <v>1</v>
      </c>
      <c r="F2" s="175">
        <v>61.471919227200814</v>
      </c>
      <c r="G2" s="180">
        <v>1</v>
      </c>
      <c r="H2" s="175">
        <v>60.622698726635591</v>
      </c>
      <c r="I2" s="173">
        <v>1</v>
      </c>
    </row>
    <row r="3" spans="1:9" ht="15" customHeight="1">
      <c r="A3" s="171" t="s">
        <v>94</v>
      </c>
      <c r="B3" s="175">
        <v>4.5050479702498469</v>
      </c>
      <c r="C3" s="180">
        <v>3</v>
      </c>
      <c r="D3" s="175">
        <v>5.1595723546892795</v>
      </c>
      <c r="E3" s="180">
        <v>3</v>
      </c>
      <c r="F3" s="175">
        <v>4.2683305058999483</v>
      </c>
      <c r="G3" s="180">
        <v>2</v>
      </c>
      <c r="H3" s="175">
        <v>4.1816203163510011</v>
      </c>
      <c r="I3" s="173">
        <v>2</v>
      </c>
    </row>
    <row r="4" spans="1:9" ht="15" customHeight="1">
      <c r="A4" s="171" t="s">
        <v>57</v>
      </c>
      <c r="B4" s="175">
        <v>2.041806088264368</v>
      </c>
      <c r="C4" s="180">
        <v>5</v>
      </c>
      <c r="D4" s="175">
        <v>2.0799400387887887</v>
      </c>
      <c r="E4" s="180">
        <v>5</v>
      </c>
      <c r="F4" s="175">
        <v>3.5401764765201369</v>
      </c>
      <c r="G4" s="180">
        <v>3</v>
      </c>
      <c r="H4" s="175">
        <v>3.4682583040519286</v>
      </c>
      <c r="I4" s="173">
        <v>3</v>
      </c>
    </row>
    <row r="5" spans="1:9" ht="15" customHeight="1">
      <c r="A5" s="171" t="s">
        <v>62</v>
      </c>
      <c r="B5" s="175">
        <v>7.1271840397648889</v>
      </c>
      <c r="C5" s="180">
        <v>2</v>
      </c>
      <c r="D5" s="175">
        <v>7.7359451939875008</v>
      </c>
      <c r="E5" s="180">
        <v>2</v>
      </c>
      <c r="F5" s="175">
        <v>3.3466869294004749</v>
      </c>
      <c r="G5" s="180">
        <v>4</v>
      </c>
      <c r="H5" s="175">
        <v>3.2786994690628171</v>
      </c>
      <c r="I5" s="173">
        <v>4</v>
      </c>
    </row>
    <row r="6" spans="1:9" ht="15" customHeight="1">
      <c r="A6" s="171" t="s">
        <v>86</v>
      </c>
      <c r="B6" s="175">
        <v>1.3813375554365412</v>
      </c>
      <c r="C6" s="180">
        <v>8</v>
      </c>
      <c r="D6" s="175">
        <v>1.0679489782273506</v>
      </c>
      <c r="E6" s="180">
        <v>12</v>
      </c>
      <c r="F6" s="175">
        <v>3.1861808415803514</v>
      </c>
      <c r="G6" s="180">
        <v>5</v>
      </c>
      <c r="H6" s="175">
        <v>3.1234119450942144</v>
      </c>
      <c r="I6" s="173">
        <v>5</v>
      </c>
    </row>
    <row r="7" spans="1:9" ht="15" customHeight="1">
      <c r="A7" s="171" t="s">
        <v>101</v>
      </c>
      <c r="B7" s="175">
        <v>1.8719889271291412</v>
      </c>
      <c r="C7" s="180">
        <v>6</v>
      </c>
      <c r="D7" s="175">
        <v>1.9035241740372892</v>
      </c>
      <c r="E7" s="180">
        <v>6</v>
      </c>
      <c r="F7" s="175">
        <v>2.402436299103742</v>
      </c>
      <c r="G7" s="180">
        <v>6</v>
      </c>
      <c r="H7" s="175">
        <v>2.4108671205177967</v>
      </c>
      <c r="I7" s="173">
        <v>6</v>
      </c>
    </row>
    <row r="8" spans="1:9" ht="15" customHeight="1">
      <c r="A8" s="171" t="s">
        <v>92</v>
      </c>
      <c r="B8" s="175">
        <v>0.83263130210861092</v>
      </c>
      <c r="C8" s="180">
        <v>15</v>
      </c>
      <c r="D8" s="175">
        <v>0.71108325549542872</v>
      </c>
      <c r="E8" s="180">
        <v>15</v>
      </c>
      <c r="F8" s="175">
        <v>1.3321480203337572</v>
      </c>
      <c r="G8" s="180">
        <v>11</v>
      </c>
      <c r="H8" s="175">
        <v>2.2037947815539356</v>
      </c>
      <c r="I8" s="173">
        <v>7</v>
      </c>
    </row>
    <row r="9" spans="1:9" ht="15" customHeight="1">
      <c r="A9" s="171" t="s">
        <v>99</v>
      </c>
      <c r="B9" s="175">
        <v>1.4336725229569469</v>
      </c>
      <c r="C9" s="180">
        <v>7</v>
      </c>
      <c r="D9" s="175">
        <v>1.1322405896037928</v>
      </c>
      <c r="E9" s="180">
        <v>10</v>
      </c>
      <c r="F9" s="175">
        <v>2.0462912453157922</v>
      </c>
      <c r="G9" s="180">
        <v>7</v>
      </c>
      <c r="H9" s="175">
        <v>2.0047211349902576</v>
      </c>
      <c r="I9" s="173">
        <v>8</v>
      </c>
    </row>
    <row r="10" spans="1:9" ht="15" customHeight="1">
      <c r="A10" s="171" t="s">
        <v>110</v>
      </c>
      <c r="B10" s="175">
        <v>0.87253720306662697</v>
      </c>
      <c r="C10" s="180">
        <v>14</v>
      </c>
      <c r="D10" s="175">
        <v>0.62919128106027755</v>
      </c>
      <c r="E10" s="180">
        <v>18</v>
      </c>
      <c r="F10" s="175">
        <v>1.7562237983153719</v>
      </c>
      <c r="G10" s="180">
        <v>8</v>
      </c>
      <c r="H10" s="175">
        <v>1.7205434048938293</v>
      </c>
      <c r="I10" s="173">
        <v>9</v>
      </c>
    </row>
    <row r="11" spans="1:9" ht="15" customHeight="1">
      <c r="A11" s="171" t="s">
        <v>71</v>
      </c>
      <c r="B11" s="175">
        <v>1.2336081116954309</v>
      </c>
      <c r="C11" s="180">
        <v>10</v>
      </c>
      <c r="D11" s="175">
        <v>1.4651331717594096</v>
      </c>
      <c r="E11" s="180">
        <v>7</v>
      </c>
      <c r="F11" s="175">
        <v>1.7105391688647882</v>
      </c>
      <c r="G11" s="180">
        <v>9</v>
      </c>
      <c r="H11" s="175">
        <v>1.67578981335216</v>
      </c>
      <c r="I11" s="173">
        <v>10</v>
      </c>
    </row>
    <row r="12" spans="1:9" ht="15" customHeight="1">
      <c r="A12" s="171" t="s">
        <v>104</v>
      </c>
      <c r="B12" s="175">
        <v>0.90616667988555266</v>
      </c>
      <c r="C12" s="180">
        <v>13</v>
      </c>
      <c r="D12" s="175">
        <v>1.0106210506753841</v>
      </c>
      <c r="E12" s="180">
        <v>13</v>
      </c>
      <c r="F12" s="175">
        <v>1.3979989954157241</v>
      </c>
      <c r="G12" s="180">
        <v>10</v>
      </c>
      <c r="H12" s="175">
        <v>1.3695988482678287</v>
      </c>
      <c r="I12" s="173">
        <v>11</v>
      </c>
    </row>
    <row r="13" spans="1:9" ht="15" customHeight="1">
      <c r="A13" s="171" t="s">
        <v>77</v>
      </c>
      <c r="B13" s="175">
        <v>2.7674429274711487</v>
      </c>
      <c r="C13" s="180">
        <v>4</v>
      </c>
      <c r="D13" s="175">
        <v>3.0997690769681565</v>
      </c>
      <c r="E13" s="180">
        <v>4</v>
      </c>
      <c r="F13" s="175">
        <v>1.0433617436082507</v>
      </c>
      <c r="G13" s="180">
        <v>12</v>
      </c>
      <c r="H13" s="175">
        <v>1.0221660008758697</v>
      </c>
      <c r="I13" s="173">
        <v>12</v>
      </c>
    </row>
    <row r="14" spans="1:9" ht="15" customHeight="1">
      <c r="A14" s="171" t="s">
        <v>65</v>
      </c>
      <c r="B14" s="175">
        <v>1.1547618275863132</v>
      </c>
      <c r="C14" s="180">
        <v>12</v>
      </c>
      <c r="D14" s="175">
        <v>1.0966085354309278</v>
      </c>
      <c r="E14" s="180">
        <v>11</v>
      </c>
      <c r="F14" s="175">
        <v>0.98749667848651512</v>
      </c>
      <c r="G14" s="180">
        <v>13</v>
      </c>
      <c r="H14" s="175">
        <v>1.009932596233738</v>
      </c>
      <c r="I14" s="173">
        <v>13</v>
      </c>
    </row>
    <row r="15" spans="1:9" ht="15" customHeight="1">
      <c r="A15" s="171" t="s">
        <v>70</v>
      </c>
      <c r="B15" s="175">
        <v>0.17512205078852375</v>
      </c>
      <c r="C15" s="180">
        <v>35</v>
      </c>
      <c r="D15" s="175">
        <v>0.19354919182242208</v>
      </c>
      <c r="E15" s="180">
        <v>31</v>
      </c>
      <c r="F15" s="175">
        <v>0.97063242851268983</v>
      </c>
      <c r="G15" s="180">
        <v>14</v>
      </c>
      <c r="H15" s="175">
        <v>0.95091273282306399</v>
      </c>
      <c r="I15" s="173">
        <v>14</v>
      </c>
    </row>
    <row r="16" spans="1:9" ht="15" customHeight="1">
      <c r="A16" s="171" t="s">
        <v>56</v>
      </c>
      <c r="B16" s="175">
        <v>1.3556461780123747</v>
      </c>
      <c r="C16" s="180">
        <v>9</v>
      </c>
      <c r="D16" s="175">
        <v>1.4152726992730329</v>
      </c>
      <c r="E16" s="180">
        <v>8</v>
      </c>
      <c r="F16" s="175">
        <v>0.87885518903663395</v>
      </c>
      <c r="G16" s="180">
        <v>15</v>
      </c>
      <c r="H16" s="175">
        <v>0.86100137313821157</v>
      </c>
      <c r="I16" s="173">
        <v>15</v>
      </c>
    </row>
    <row r="17" spans="1:9" ht="15" customHeight="1">
      <c r="A17" s="171" t="s">
        <v>107</v>
      </c>
      <c r="B17" s="175">
        <v>0.5954451985346888</v>
      </c>
      <c r="C17" s="180">
        <v>19</v>
      </c>
      <c r="D17" s="175">
        <v>0.64193251619087632</v>
      </c>
      <c r="E17" s="180">
        <v>17</v>
      </c>
      <c r="F17" s="175">
        <v>0.77917838090930802</v>
      </c>
      <c r="G17" s="180">
        <v>16</v>
      </c>
      <c r="H17" s="175">
        <v>0.76334948493381216</v>
      </c>
      <c r="I17" s="173">
        <v>16</v>
      </c>
    </row>
    <row r="18" spans="1:9" ht="15" customHeight="1">
      <c r="A18" s="171" t="s">
        <v>52</v>
      </c>
      <c r="B18" s="175">
        <v>0.51756264117056838</v>
      </c>
      <c r="C18" s="180">
        <v>21</v>
      </c>
      <c r="D18" s="175">
        <v>0.50197324851107505</v>
      </c>
      <c r="E18" s="180">
        <v>21</v>
      </c>
      <c r="F18" s="175">
        <v>0.77619159137612392</v>
      </c>
      <c r="G18" s="180">
        <v>17</v>
      </c>
      <c r="H18" s="175">
        <v>0.76042293354747648</v>
      </c>
      <c r="I18" s="173">
        <v>17</v>
      </c>
    </row>
    <row r="19" spans="1:9" ht="15" customHeight="1">
      <c r="A19" s="171" t="s">
        <v>66</v>
      </c>
      <c r="B19" s="175">
        <v>1.2309432349943159</v>
      </c>
      <c r="C19" s="180">
        <v>11</v>
      </c>
      <c r="D19" s="175">
        <v>1.2481657846731407</v>
      </c>
      <c r="E19" s="180">
        <v>9</v>
      </c>
      <c r="F19" s="175">
        <v>0.58983527450774165</v>
      </c>
      <c r="G19" s="180">
        <v>18</v>
      </c>
      <c r="H19" s="175">
        <v>0.57785285632005357</v>
      </c>
      <c r="I19" s="173">
        <v>18</v>
      </c>
    </row>
    <row r="20" spans="1:9" ht="15" customHeight="1">
      <c r="A20" s="171" t="s">
        <v>83</v>
      </c>
      <c r="B20" s="175">
        <v>0.70436648736680973</v>
      </c>
      <c r="C20" s="180">
        <v>16</v>
      </c>
      <c r="D20" s="175">
        <v>0.77343102998955049</v>
      </c>
      <c r="E20" s="180">
        <v>14</v>
      </c>
      <c r="F20" s="175">
        <v>0.47578322707009746</v>
      </c>
      <c r="G20" s="180">
        <v>19</v>
      </c>
      <c r="H20" s="175">
        <v>0.46611775971024921</v>
      </c>
      <c r="I20" s="173">
        <v>19</v>
      </c>
    </row>
    <row r="21" spans="1:9" ht="15" customHeight="1">
      <c r="A21" s="171" t="s">
        <v>100</v>
      </c>
      <c r="B21" s="175">
        <v>0.29750277158470995</v>
      </c>
      <c r="C21" s="180">
        <v>27</v>
      </c>
      <c r="D21" s="175">
        <v>0.31923424607487322</v>
      </c>
      <c r="E21" s="180">
        <v>27</v>
      </c>
      <c r="F21" s="175">
        <v>0.4639039788411482</v>
      </c>
      <c r="G21" s="180">
        <v>20</v>
      </c>
      <c r="H21" s="175">
        <v>0.44811331267585541</v>
      </c>
      <c r="I21" s="173">
        <v>20</v>
      </c>
    </row>
    <row r="22" spans="1:9" ht="15" customHeight="1">
      <c r="A22" s="171" t="s">
        <v>96</v>
      </c>
      <c r="B22" s="175">
        <v>0.40865982207600737</v>
      </c>
      <c r="C22" s="180">
        <v>23</v>
      </c>
      <c r="D22" s="175">
        <v>0.45146282493975898</v>
      </c>
      <c r="E22" s="180">
        <v>23</v>
      </c>
      <c r="F22" s="175">
        <v>0.43461245665748205</v>
      </c>
      <c r="G22" s="180">
        <v>21</v>
      </c>
      <c r="H22" s="175">
        <v>0.42578336753663454</v>
      </c>
      <c r="I22" s="173">
        <v>21</v>
      </c>
    </row>
    <row r="23" spans="1:9" ht="15" customHeight="1">
      <c r="A23" s="171" t="s">
        <v>76</v>
      </c>
      <c r="B23" s="175">
        <v>0.53434699091568083</v>
      </c>
      <c r="C23" s="180">
        <v>20</v>
      </c>
      <c r="D23" s="175">
        <v>0.55161698681064353</v>
      </c>
      <c r="E23" s="180">
        <v>20</v>
      </c>
      <c r="F23" s="175">
        <v>0.39267833880513736</v>
      </c>
      <c r="G23" s="180">
        <v>22</v>
      </c>
      <c r="H23" s="175">
        <v>0.38470113521598842</v>
      </c>
      <c r="I23" s="173">
        <v>22</v>
      </c>
    </row>
    <row r="24" spans="1:9" ht="15" customHeight="1">
      <c r="A24" s="171" t="s">
        <v>59</v>
      </c>
      <c r="B24" s="175">
        <v>0.62391076030685833</v>
      </c>
      <c r="C24" s="180">
        <v>17</v>
      </c>
      <c r="D24" s="175">
        <v>0.67259896239999051</v>
      </c>
      <c r="E24" s="180">
        <v>16</v>
      </c>
      <c r="F24" s="175">
        <v>0.36487449306479652</v>
      </c>
      <c r="G24" s="180">
        <v>23</v>
      </c>
      <c r="H24" s="175">
        <v>0.35746212057559279</v>
      </c>
      <c r="I24" s="173">
        <v>23</v>
      </c>
    </row>
    <row r="25" spans="1:9" ht="15" customHeight="1">
      <c r="A25" s="171" t="s">
        <v>75</v>
      </c>
      <c r="B25" s="175">
        <v>0.30795147771653286</v>
      </c>
      <c r="C25" s="180">
        <v>26</v>
      </c>
      <c r="D25" s="175">
        <v>0.34028361683570829</v>
      </c>
      <c r="E25" s="180">
        <v>26</v>
      </c>
      <c r="F25" s="175">
        <v>0.35112060762169078</v>
      </c>
      <c r="G25" s="180">
        <v>24</v>
      </c>
      <c r="H25" s="175">
        <v>0.34398616342491134</v>
      </c>
      <c r="I25" s="173">
        <v>24</v>
      </c>
    </row>
    <row r="26" spans="1:9" ht="15" customHeight="1">
      <c r="A26" s="171" t="s">
        <v>80</v>
      </c>
      <c r="B26" s="175">
        <v>0.33644133977375723</v>
      </c>
      <c r="C26" s="180">
        <v>25</v>
      </c>
      <c r="D26" s="175">
        <v>0.37176108060835739</v>
      </c>
      <c r="E26" s="180">
        <v>25</v>
      </c>
      <c r="F26" s="175">
        <v>0.32120660014190544</v>
      </c>
      <c r="G26" s="180">
        <v>25</v>
      </c>
      <c r="H26" s="175">
        <v>0.31542128390129476</v>
      </c>
      <c r="I26" s="173">
        <v>25</v>
      </c>
    </row>
    <row r="27" spans="1:9" ht="15" customHeight="1">
      <c r="A27" s="171" t="s">
        <v>53</v>
      </c>
      <c r="B27" s="175">
        <v>0.17631802677010777</v>
      </c>
      <c r="C27" s="180">
        <v>34</v>
      </c>
      <c r="D27" s="175">
        <v>0.16697119835749713</v>
      </c>
      <c r="E27" s="180">
        <v>38</v>
      </c>
      <c r="F27" s="175">
        <v>0.29125933257978232</v>
      </c>
      <c r="G27" s="180">
        <v>27</v>
      </c>
      <c r="H27" s="175">
        <v>0.28534244437543116</v>
      </c>
      <c r="I27" s="173">
        <v>26</v>
      </c>
    </row>
    <row r="28" spans="1:9" ht="15" customHeight="1">
      <c r="A28" s="171" t="s">
        <v>105</v>
      </c>
      <c r="B28" s="175">
        <v>0.15748389067459437</v>
      </c>
      <c r="C28" s="180">
        <v>40</v>
      </c>
      <c r="D28" s="175">
        <v>0.10653670171442393</v>
      </c>
      <c r="E28" s="180">
        <v>47</v>
      </c>
      <c r="F28" s="175">
        <v>0.27276651229671611</v>
      </c>
      <c r="G28" s="180">
        <v>28</v>
      </c>
      <c r="H28" s="175">
        <v>0.2672253000986764</v>
      </c>
      <c r="I28" s="173">
        <v>27</v>
      </c>
    </row>
    <row r="29" spans="1:9" ht="15" customHeight="1">
      <c r="A29" s="171" t="s">
        <v>68</v>
      </c>
      <c r="B29" s="175">
        <v>0.60908236279451011</v>
      </c>
      <c r="C29" s="180">
        <v>18</v>
      </c>
      <c r="D29" s="175">
        <v>0.62233161963404859</v>
      </c>
      <c r="E29" s="180">
        <v>19</v>
      </c>
      <c r="F29" s="175">
        <v>0.30696086336854916</v>
      </c>
      <c r="G29" s="180">
        <v>26</v>
      </c>
      <c r="H29" s="175">
        <v>0.24940856488955707</v>
      </c>
      <c r="I29" s="173">
        <v>28</v>
      </c>
    </row>
    <row r="30" spans="1:9" ht="15" customHeight="1">
      <c r="A30" s="171" t="s">
        <v>84</v>
      </c>
      <c r="B30" s="175">
        <v>0.16417201353478628</v>
      </c>
      <c r="C30" s="180">
        <v>38</v>
      </c>
      <c r="D30" s="175">
        <v>0.16855839619685009</v>
      </c>
      <c r="E30" s="180">
        <v>37</v>
      </c>
      <c r="F30" s="175">
        <v>0.2464301932931737</v>
      </c>
      <c r="G30" s="180">
        <v>29</v>
      </c>
      <c r="H30" s="175">
        <v>0.24142399960193345</v>
      </c>
      <c r="I30" s="173">
        <v>29</v>
      </c>
    </row>
    <row r="31" spans="1:9" ht="15" customHeight="1">
      <c r="A31" s="171" t="s">
        <v>102</v>
      </c>
      <c r="B31" s="175">
        <v>0.21353900243179519</v>
      </c>
      <c r="C31" s="180">
        <v>28</v>
      </c>
      <c r="D31" s="175">
        <v>0.18932367462578265</v>
      </c>
      <c r="E31" s="180">
        <v>32</v>
      </c>
      <c r="F31" s="175">
        <v>0.22560805092340983</v>
      </c>
      <c r="G31" s="180">
        <v>32</v>
      </c>
      <c r="H31" s="175">
        <v>0.24055507858666164</v>
      </c>
      <c r="I31" s="173">
        <v>30</v>
      </c>
    </row>
    <row r="32" spans="1:9" ht="15" customHeight="1">
      <c r="A32" s="171" t="s">
        <v>64</v>
      </c>
      <c r="B32" s="175">
        <v>0.12643363209723016</v>
      </c>
      <c r="C32" s="180">
        <v>46</v>
      </c>
      <c r="D32" s="175">
        <v>0.12027694899319795</v>
      </c>
      <c r="E32" s="180">
        <v>45</v>
      </c>
      <c r="F32" s="175">
        <v>0.24010854953464261</v>
      </c>
      <c r="G32" s="180">
        <v>30</v>
      </c>
      <c r="H32" s="175">
        <v>0.2352307791209208</v>
      </c>
      <c r="I32" s="173">
        <v>31</v>
      </c>
    </row>
    <row r="33" spans="1:9" ht="15" customHeight="1">
      <c r="A33" s="171" t="s">
        <v>85</v>
      </c>
      <c r="B33" s="175">
        <v>0.36362457689775085</v>
      </c>
      <c r="C33" s="180">
        <v>24</v>
      </c>
      <c r="D33" s="175">
        <v>0.39255322248954266</v>
      </c>
      <c r="E33" s="180">
        <v>24</v>
      </c>
      <c r="F33" s="175">
        <v>0.10407438980867899</v>
      </c>
      <c r="G33" s="180">
        <v>45</v>
      </c>
      <c r="H33" s="175">
        <v>0.23120175503320606</v>
      </c>
      <c r="I33" s="173">
        <v>32</v>
      </c>
    </row>
    <row r="34" spans="1:9" ht="15" customHeight="1">
      <c r="A34" s="171" t="s">
        <v>87</v>
      </c>
      <c r="B34" s="175">
        <v>0.17502704628833285</v>
      </c>
      <c r="C34" s="180">
        <v>36</v>
      </c>
      <c r="D34" s="175">
        <v>0.12869992324409865</v>
      </c>
      <c r="E34" s="180">
        <v>43</v>
      </c>
      <c r="F34" s="175">
        <v>0.23531002207735874</v>
      </c>
      <c r="G34" s="180">
        <v>31</v>
      </c>
      <c r="H34" s="175">
        <v>0.2305297330540578</v>
      </c>
      <c r="I34" s="173">
        <v>33</v>
      </c>
    </row>
    <row r="35" spans="1:9" ht="15" customHeight="1">
      <c r="A35" s="171" t="s">
        <v>54</v>
      </c>
      <c r="B35" s="175">
        <v>0.20172604233814131</v>
      </c>
      <c r="C35" s="180">
        <v>31</v>
      </c>
      <c r="D35" s="175">
        <v>0.1965953076347606</v>
      </c>
      <c r="E35" s="180">
        <v>30</v>
      </c>
      <c r="F35" s="175">
        <v>0.10251289707034418</v>
      </c>
      <c r="G35" s="180">
        <v>46</v>
      </c>
      <c r="H35" s="175">
        <v>0.21241873331651778</v>
      </c>
      <c r="I35" s="173">
        <v>34</v>
      </c>
    </row>
    <row r="36" spans="1:9" ht="15" customHeight="1">
      <c r="A36" s="171" t="s">
        <v>109</v>
      </c>
      <c r="B36" s="175">
        <v>0.19961323385660942</v>
      </c>
      <c r="C36" s="180">
        <v>32</v>
      </c>
      <c r="D36" s="175">
        <v>0.17183827711542768</v>
      </c>
      <c r="E36" s="180">
        <v>35</v>
      </c>
      <c r="F36" s="175">
        <v>0.16275808754172721</v>
      </c>
      <c r="G36" s="180">
        <v>37</v>
      </c>
      <c r="H36" s="175">
        <v>0.20633267525689711</v>
      </c>
      <c r="I36" s="173">
        <v>35</v>
      </c>
    </row>
    <row r="37" spans="1:9" ht="15" customHeight="1">
      <c r="A37" s="171" t="s">
        <v>106</v>
      </c>
      <c r="B37" s="175">
        <v>9.2225509742261083E-2</v>
      </c>
      <c r="C37" s="180">
        <v>52</v>
      </c>
      <c r="D37" s="175">
        <v>9.2730264025301989E-2</v>
      </c>
      <c r="E37" s="180">
        <v>52</v>
      </c>
      <c r="F37" s="175">
        <v>0.19326678855657939</v>
      </c>
      <c r="G37" s="180">
        <v>33</v>
      </c>
      <c r="H37" s="175">
        <v>0.18934060173398026</v>
      </c>
      <c r="I37" s="173">
        <v>36</v>
      </c>
    </row>
    <row r="38" spans="1:9" ht="15" customHeight="1">
      <c r="A38" s="171" t="s">
        <v>108</v>
      </c>
      <c r="B38" s="175">
        <v>0.16143449453455322</v>
      </c>
      <c r="C38" s="180">
        <v>39</v>
      </c>
      <c r="D38" s="175">
        <v>0.15310751191712615</v>
      </c>
      <c r="E38" s="180">
        <v>39</v>
      </c>
      <c r="F38" s="175">
        <v>0.18334435341966734</v>
      </c>
      <c r="G38" s="180">
        <v>34</v>
      </c>
      <c r="H38" s="175">
        <v>0.17961973943000858</v>
      </c>
      <c r="I38" s="173">
        <v>37</v>
      </c>
    </row>
    <row r="39" spans="1:9" ht="15" customHeight="1">
      <c r="A39" s="171" t="s">
        <v>98</v>
      </c>
      <c r="B39" s="175">
        <v>0.14204217178392589</v>
      </c>
      <c r="C39" s="180">
        <v>43</v>
      </c>
      <c r="D39" s="175">
        <v>0.14569696845110905</v>
      </c>
      <c r="E39" s="180">
        <v>40</v>
      </c>
      <c r="F39" s="175">
        <v>0.17506785277795661</v>
      </c>
      <c r="G39" s="180">
        <v>35</v>
      </c>
      <c r="H39" s="175">
        <v>0.17151137470031566</v>
      </c>
      <c r="I39" s="173">
        <v>38</v>
      </c>
    </row>
    <row r="40" spans="1:9" ht="15" customHeight="1">
      <c r="A40" s="171" t="s">
        <v>58</v>
      </c>
      <c r="B40" s="175">
        <v>0.19100311579115015</v>
      </c>
      <c r="C40" s="180">
        <v>33</v>
      </c>
      <c r="D40" s="175">
        <v>0.20097705536501351</v>
      </c>
      <c r="E40" s="180">
        <v>29</v>
      </c>
      <c r="F40" s="175">
        <v>0.16707232113047074</v>
      </c>
      <c r="G40" s="180">
        <v>36</v>
      </c>
      <c r="H40" s="175">
        <v>0.16367827112041705</v>
      </c>
      <c r="I40" s="173">
        <v>39</v>
      </c>
    </row>
    <row r="41" spans="1:9" ht="15" customHeight="1">
      <c r="A41" s="171" t="s">
        <v>103</v>
      </c>
      <c r="B41" s="175">
        <v>7.0740789590753458E-2</v>
      </c>
      <c r="C41" s="180">
        <v>57</v>
      </c>
      <c r="D41" s="175">
        <v>6.4459830627008163E-2</v>
      </c>
      <c r="E41" s="180">
        <v>57</v>
      </c>
      <c r="F41" s="175">
        <v>0.10881959358049974</v>
      </c>
      <c r="G41" s="180">
        <v>44</v>
      </c>
      <c r="H41" s="175">
        <v>0.13671451762981573</v>
      </c>
      <c r="I41" s="173">
        <v>40</v>
      </c>
    </row>
    <row r="42" spans="1:9" ht="15" customHeight="1">
      <c r="A42" s="171" t="s">
        <v>93</v>
      </c>
      <c r="B42" s="175">
        <v>0.13464437630861426</v>
      </c>
      <c r="C42" s="180">
        <v>45</v>
      </c>
      <c r="D42" s="175">
        <v>0.12418436596334136</v>
      </c>
      <c r="E42" s="180">
        <v>44</v>
      </c>
      <c r="F42" s="175">
        <v>5.3455106444281413E-2</v>
      </c>
      <c r="G42" s="180">
        <v>57</v>
      </c>
      <c r="H42" s="175">
        <v>0.13140908095232912</v>
      </c>
      <c r="I42" s="173">
        <v>41</v>
      </c>
    </row>
    <row r="43" spans="1:9" ht="15" customHeight="1">
      <c r="A43" s="171" t="s">
        <v>74</v>
      </c>
      <c r="B43" s="175">
        <v>0.11635782570816734</v>
      </c>
      <c r="C43" s="180">
        <v>47</v>
      </c>
      <c r="D43" s="175">
        <v>0.10505896631477331</v>
      </c>
      <c r="E43" s="180">
        <v>48</v>
      </c>
      <c r="F43" s="175">
        <v>0.1328605696186137</v>
      </c>
      <c r="G43" s="180">
        <v>38</v>
      </c>
      <c r="H43" s="175">
        <v>0.13060549598276841</v>
      </c>
      <c r="I43" s="173">
        <v>42</v>
      </c>
    </row>
    <row r="44" spans="1:9" ht="15" customHeight="1">
      <c r="A44" s="171" t="s">
        <v>88</v>
      </c>
      <c r="B44" s="175">
        <v>9.8215915126455597E-2</v>
      </c>
      <c r="C44" s="180">
        <v>49</v>
      </c>
      <c r="D44" s="175">
        <v>0.10759730195424393</v>
      </c>
      <c r="E44" s="180">
        <v>46</v>
      </c>
      <c r="F44" s="175">
        <v>0.13007216081179832</v>
      </c>
      <c r="G44" s="180">
        <v>39</v>
      </c>
      <c r="H44" s="175">
        <v>0.12742680390332248</v>
      </c>
      <c r="I44" s="173">
        <v>43</v>
      </c>
    </row>
    <row r="45" spans="1:9" ht="15" customHeight="1">
      <c r="A45" s="171" t="s">
        <v>73</v>
      </c>
      <c r="B45" s="175">
        <v>0.21258417704000443</v>
      </c>
      <c r="C45" s="180">
        <v>29</v>
      </c>
      <c r="D45" s="175">
        <v>0.17839460674852031</v>
      </c>
      <c r="E45" s="180">
        <v>33</v>
      </c>
      <c r="F45" s="175">
        <v>0.12564752151418429</v>
      </c>
      <c r="G45" s="180">
        <v>40</v>
      </c>
      <c r="H45" s="175">
        <v>0.12309501030961792</v>
      </c>
      <c r="I45" s="173">
        <v>44</v>
      </c>
    </row>
    <row r="46" spans="1:9" ht="15" customHeight="1">
      <c r="A46" s="171" t="s">
        <v>51</v>
      </c>
      <c r="B46" s="175">
        <v>0.1038363641061946</v>
      </c>
      <c r="C46" s="180">
        <v>48</v>
      </c>
      <c r="D46" s="175">
        <v>0.10252726701023525</v>
      </c>
      <c r="E46" s="180">
        <v>49</v>
      </c>
      <c r="F46" s="175">
        <v>5.8832792570306276E-2</v>
      </c>
      <c r="G46" s="180">
        <v>55</v>
      </c>
      <c r="H46" s="175">
        <v>0.12130285303864545</v>
      </c>
      <c r="I46" s="173">
        <v>45</v>
      </c>
    </row>
    <row r="47" spans="1:9" ht="15" customHeight="1">
      <c r="A47" s="171" t="s">
        <v>82</v>
      </c>
      <c r="B47" s="175">
        <v>0.16524268615841095</v>
      </c>
      <c r="C47" s="180">
        <v>37</v>
      </c>
      <c r="D47" s="175">
        <v>0.17167489301654579</v>
      </c>
      <c r="E47" s="180">
        <v>36</v>
      </c>
      <c r="F47" s="175">
        <v>8.4358674637038902E-2</v>
      </c>
      <c r="G47" s="180">
        <v>50</v>
      </c>
      <c r="H47" s="175">
        <v>0.11796716147070828</v>
      </c>
      <c r="I47" s="173">
        <v>46</v>
      </c>
    </row>
    <row r="48" spans="1:9" ht="15" customHeight="1">
      <c r="A48" s="171" t="s">
        <v>91</v>
      </c>
      <c r="B48" s="175">
        <v>0.15707323740350271</v>
      </c>
      <c r="C48" s="180">
        <v>41</v>
      </c>
      <c r="D48" s="175">
        <v>0.14176651370861398</v>
      </c>
      <c r="E48" s="180">
        <v>41</v>
      </c>
      <c r="F48" s="175">
        <v>0.11840275110395529</v>
      </c>
      <c r="G48" s="180">
        <v>41</v>
      </c>
      <c r="H48" s="175">
        <v>0.11599741636115884</v>
      </c>
      <c r="I48" s="173">
        <v>47</v>
      </c>
    </row>
    <row r="49" spans="1:9" ht="15" customHeight="1">
      <c r="A49" s="171" t="s">
        <v>72</v>
      </c>
      <c r="B49" s="175">
        <v>0.44815946919908561</v>
      </c>
      <c r="C49" s="180">
        <v>22</v>
      </c>
      <c r="D49" s="175">
        <v>0.49253774391638416</v>
      </c>
      <c r="E49" s="180">
        <v>22</v>
      </c>
      <c r="F49" s="175">
        <v>0.11652509271781795</v>
      </c>
      <c r="G49" s="180">
        <v>42</v>
      </c>
      <c r="H49" s="175">
        <v>0.11415790233323254</v>
      </c>
      <c r="I49" s="173">
        <v>48</v>
      </c>
    </row>
    <row r="50" spans="1:9" ht="15" customHeight="1">
      <c r="A50" s="171" t="s">
        <v>61</v>
      </c>
      <c r="B50" s="175">
        <v>6.8205318742633622E-2</v>
      </c>
      <c r="C50" s="180">
        <v>58</v>
      </c>
      <c r="D50" s="175">
        <v>5.8042825155893679E-2</v>
      </c>
      <c r="E50" s="180">
        <v>60</v>
      </c>
      <c r="F50" s="175">
        <v>0.10939077786579711</v>
      </c>
      <c r="G50" s="180">
        <v>43</v>
      </c>
      <c r="H50" s="175">
        <v>0.10716852005431168</v>
      </c>
      <c r="I50" s="173">
        <v>49</v>
      </c>
    </row>
    <row r="51" spans="1:9" ht="15" customHeight="1">
      <c r="A51" s="171" t="s">
        <v>55</v>
      </c>
      <c r="B51" s="175">
        <v>6.3928525788443477E-2</v>
      </c>
      <c r="C51" s="180">
        <v>60</v>
      </c>
      <c r="D51" s="175">
        <v>5.8887336160229328E-2</v>
      </c>
      <c r="E51" s="180">
        <v>59</v>
      </c>
      <c r="F51" s="175">
        <v>4.5051716579372333E-2</v>
      </c>
      <c r="G51" s="180">
        <v>58</v>
      </c>
      <c r="H51" s="175">
        <v>9.7793183008365911E-2</v>
      </c>
      <c r="I51" s="173">
        <v>50</v>
      </c>
    </row>
    <row r="52" spans="1:9" ht="15" customHeight="1">
      <c r="A52" s="171" t="s">
        <v>89</v>
      </c>
      <c r="B52" s="175">
        <v>5.5275751407090429E-2</v>
      </c>
      <c r="C52" s="180">
        <v>61</v>
      </c>
      <c r="D52" s="175">
        <v>5.8951799560697613E-2</v>
      </c>
      <c r="E52" s="180">
        <v>58</v>
      </c>
      <c r="F52" s="175">
        <v>5.3728522508554026E-2</v>
      </c>
      <c r="G52" s="180">
        <v>56</v>
      </c>
      <c r="H52" s="175">
        <v>9.764371324423031E-2</v>
      </c>
      <c r="I52" s="173">
        <v>51</v>
      </c>
    </row>
    <row r="53" spans="1:9" ht="15" customHeight="1">
      <c r="A53" s="171" t="s">
        <v>60</v>
      </c>
      <c r="B53" s="175">
        <v>0.2021841652682301</v>
      </c>
      <c r="C53" s="180">
        <v>30</v>
      </c>
      <c r="D53" s="175">
        <v>0.22012236282843201</v>
      </c>
      <c r="E53" s="180">
        <v>28</v>
      </c>
      <c r="F53" s="175">
        <v>9.8609542871004791E-2</v>
      </c>
      <c r="G53" s="180">
        <v>47</v>
      </c>
      <c r="H53" s="175">
        <v>9.6606304287209926E-2</v>
      </c>
      <c r="I53" s="173">
        <v>52</v>
      </c>
    </row>
    <row r="54" spans="1:9" ht="15" customHeight="1">
      <c r="A54" s="171" t="s">
        <v>81</v>
      </c>
      <c r="B54" s="175">
        <v>0.1488876241880582</v>
      </c>
      <c r="C54" s="180">
        <v>42</v>
      </c>
      <c r="D54" s="175">
        <v>0.17721196672488368</v>
      </c>
      <c r="E54" s="180">
        <v>34</v>
      </c>
      <c r="F54" s="175">
        <v>4.3998838144024215E-2</v>
      </c>
      <c r="G54" s="180">
        <v>59</v>
      </c>
      <c r="H54" s="175">
        <v>9.6011385027977111E-2</v>
      </c>
      <c r="I54" s="173">
        <v>53</v>
      </c>
    </row>
    <row r="55" spans="1:9" ht="15" customHeight="1">
      <c r="A55" s="171" t="s">
        <v>90</v>
      </c>
      <c r="B55" s="175">
        <v>8.5046487808613902E-2</v>
      </c>
      <c r="C55" s="180">
        <v>54</v>
      </c>
      <c r="D55" s="175">
        <v>8.8593038523000642E-2</v>
      </c>
      <c r="E55" s="180">
        <v>54</v>
      </c>
      <c r="F55" s="175">
        <v>9.3104863291348233E-2</v>
      </c>
      <c r="G55" s="180">
        <v>48</v>
      </c>
      <c r="H55" s="175">
        <v>9.1214517003113935E-2</v>
      </c>
      <c r="I55" s="173">
        <v>54</v>
      </c>
    </row>
    <row r="56" spans="1:9" ht="15" customHeight="1">
      <c r="A56" s="171" t="s">
        <v>97</v>
      </c>
      <c r="B56" s="175">
        <v>9.4083946511767991E-2</v>
      </c>
      <c r="C56" s="180">
        <v>50</v>
      </c>
      <c r="D56" s="175">
        <v>9.2400426953987633E-2</v>
      </c>
      <c r="E56" s="180">
        <v>53</v>
      </c>
      <c r="F56" s="175">
        <v>8.8112480823323111E-2</v>
      </c>
      <c r="G56" s="180">
        <v>49</v>
      </c>
      <c r="H56" s="175">
        <v>8.6322488534949296E-2</v>
      </c>
      <c r="I56" s="173">
        <v>55</v>
      </c>
    </row>
    <row r="57" spans="1:9" ht="15" customHeight="1">
      <c r="A57" s="171" t="s">
        <v>67</v>
      </c>
      <c r="B57" s="175">
        <v>8.2342169360272569E-2</v>
      </c>
      <c r="C57" s="180">
        <v>55</v>
      </c>
      <c r="D57" s="175">
        <v>8.7846163074219191E-2</v>
      </c>
      <c r="E57" s="180">
        <v>55</v>
      </c>
      <c r="F57" s="175">
        <v>6.0675707478663105E-2</v>
      </c>
      <c r="G57" s="180">
        <v>54</v>
      </c>
      <c r="H57" s="175">
        <v>8.0078796110314446E-2</v>
      </c>
      <c r="I57" s="173">
        <v>56</v>
      </c>
    </row>
    <row r="58" spans="1:9" ht="15" customHeight="1">
      <c r="A58" s="171" t="s">
        <v>69</v>
      </c>
      <c r="B58" s="175">
        <v>0.13477085367036087</v>
      </c>
      <c r="C58" s="180">
        <v>44</v>
      </c>
      <c r="D58" s="175">
        <v>0.13358975656697303</v>
      </c>
      <c r="E58" s="180">
        <v>42</v>
      </c>
      <c r="F58" s="175">
        <v>7.6675834289577527E-2</v>
      </c>
      <c r="G58" s="180">
        <v>51</v>
      </c>
      <c r="H58" s="175">
        <v>7.51181758193981E-2</v>
      </c>
      <c r="I58" s="173">
        <v>57</v>
      </c>
    </row>
    <row r="59" spans="1:9" ht="15" customHeight="1">
      <c r="A59" s="171" t="s">
        <v>78</v>
      </c>
      <c r="B59" s="175">
        <v>8.0019063195387818E-2</v>
      </c>
      <c r="C59" s="180">
        <v>56</v>
      </c>
      <c r="D59" s="175">
        <v>9.3836490803122646E-2</v>
      </c>
      <c r="E59" s="180">
        <v>51</v>
      </c>
      <c r="F59" s="175">
        <v>6.2988414630051892E-2</v>
      </c>
      <c r="G59" s="180">
        <v>52</v>
      </c>
      <c r="H59" s="175">
        <v>6.1708814108183026E-2</v>
      </c>
      <c r="I59" s="173">
        <v>58</v>
      </c>
    </row>
    <row r="60" spans="1:9" ht="15" customHeight="1">
      <c r="A60" s="171" t="s">
        <v>79</v>
      </c>
      <c r="B60" s="175">
        <v>8.5298508978201001E-2</v>
      </c>
      <c r="C60" s="180">
        <v>53</v>
      </c>
      <c r="D60" s="175">
        <v>8.2488036782780522E-2</v>
      </c>
      <c r="E60" s="180">
        <v>56</v>
      </c>
      <c r="F60" s="175">
        <v>6.2820361938613622E-2</v>
      </c>
      <c r="G60" s="180">
        <v>53</v>
      </c>
      <c r="H60" s="175">
        <v>6.1570813558622178E-2</v>
      </c>
      <c r="I60" s="173">
        <v>59</v>
      </c>
    </row>
    <row r="61" spans="1:9" ht="15" customHeight="1">
      <c r="A61" s="171" t="s">
        <v>63</v>
      </c>
      <c r="B61" s="175">
        <v>9.3745951473220138E-2</v>
      </c>
      <c r="C61" s="180">
        <v>51</v>
      </c>
      <c r="D61" s="175">
        <v>0.10018126053601241</v>
      </c>
      <c r="E61" s="180">
        <v>50</v>
      </c>
      <c r="F61" s="175">
        <v>4.1290065920039684E-2</v>
      </c>
      <c r="G61" s="180">
        <v>60</v>
      </c>
      <c r="H61" s="175">
        <v>4.0448748382367693E-2</v>
      </c>
      <c r="I61" s="173">
        <v>60</v>
      </c>
    </row>
    <row r="62" spans="1:9" ht="15" customHeight="1">
      <c r="A62" s="171" t="s">
        <v>95</v>
      </c>
      <c r="B62" s="175">
        <v>6.4835288363247062E-2</v>
      </c>
      <c r="C62" s="180">
        <v>59</v>
      </c>
      <c r="D62" s="175">
        <v>5.1531587774557373E-2</v>
      </c>
      <c r="E62" s="180">
        <v>61</v>
      </c>
      <c r="F62" s="175">
        <v>3.9375899691685007E-2</v>
      </c>
      <c r="G62" s="180">
        <v>61</v>
      </c>
      <c r="H62" s="175">
        <v>3.8592262876668032E-2</v>
      </c>
      <c r="I62" s="173">
        <v>61</v>
      </c>
    </row>
    <row r="63" spans="1:9" ht="15.75" thickBot="1"/>
    <row r="64" spans="1:9" ht="30.75" customHeight="1">
      <c r="A64" s="183" t="s">
        <v>120</v>
      </c>
      <c r="B64" s="184"/>
      <c r="C64" s="185">
        <v>1</v>
      </c>
      <c r="D64" s="185"/>
      <c r="E64" s="185">
        <f>CORREL(C2:C62,E2:E62)</f>
        <v>0.9891062929666844</v>
      </c>
      <c r="F64" s="185">
        <f>CORREL(D2:D62,F2:F62)</f>
        <v>0.99487765244765114</v>
      </c>
      <c r="G64" s="185">
        <f>CORREL(C2:C62,G2:G62)</f>
        <v>0.872025383395029</v>
      </c>
      <c r="H64" s="185">
        <f>CORREL(D2:D62,H2:H62)</f>
        <v>0.99459927057295006</v>
      </c>
      <c r="I64" s="186">
        <f>CORREL(C2:C62,I2:I62)</f>
        <v>0.88133262823902692</v>
      </c>
    </row>
    <row r="65" spans="1:9" ht="36.75" customHeight="1">
      <c r="A65" s="187" t="s">
        <v>122</v>
      </c>
      <c r="B65" s="181"/>
      <c r="C65" s="182">
        <f>CORREL(C2:C62,E2:E62)</f>
        <v>0.9891062929666844</v>
      </c>
      <c r="D65" s="182"/>
      <c r="E65" s="182">
        <v>1</v>
      </c>
      <c r="F65" s="182"/>
      <c r="G65" s="182">
        <f>CORREL(E2:E62,G2:G62)</f>
        <v>0.85055526176626128</v>
      </c>
      <c r="H65" s="182">
        <f>CORREL(F2:F62,H2:H62)</f>
        <v>0.99988568733034544</v>
      </c>
      <c r="I65" s="188">
        <f>CORREL(E2:E62,I2:I62)</f>
        <v>0.86356425171866746</v>
      </c>
    </row>
    <row r="66" spans="1:9" ht="29.25" customHeight="1">
      <c r="A66" s="189" t="s">
        <v>121</v>
      </c>
      <c r="B66" s="181"/>
      <c r="C66" s="182">
        <f>CORREL(C2:C62,G2:G62)</f>
        <v>0.872025383395029</v>
      </c>
      <c r="D66" s="182">
        <f>CORREL(D2:D62,H2:H62)</f>
        <v>0.99459927057295006</v>
      </c>
      <c r="E66" s="182">
        <f>CORREL(G2:G62,E2:E62)</f>
        <v>0.85055526176626128</v>
      </c>
      <c r="F66" s="182"/>
      <c r="G66" s="182">
        <v>1</v>
      </c>
      <c r="H66" s="182"/>
      <c r="I66" s="188">
        <f>CORREL(G2:G62,I2:I62)</f>
        <v>0.96652564780539407</v>
      </c>
    </row>
    <row r="67" spans="1:9" ht="32.25" customHeight="1" thickBot="1">
      <c r="A67" s="190" t="s">
        <v>123</v>
      </c>
      <c r="B67" s="191"/>
      <c r="C67" s="192">
        <f>CORREL(C2:C62,I2:I62)</f>
        <v>0.88133262823902692</v>
      </c>
      <c r="D67" s="192">
        <f>CORREL(D3:D63,H3:H63)</f>
        <v>0.76707625610635377</v>
      </c>
      <c r="E67" s="192">
        <f>CORREL(I3:I63,E3:E63)</f>
        <v>0.85662684078910811</v>
      </c>
      <c r="F67" s="192" t="e">
        <f>CORREL(J3:J63,F3:F63)</f>
        <v>#DIV/0!</v>
      </c>
      <c r="G67" s="192">
        <f>CORREL(G2:G62,I2:I62)</f>
        <v>0.96652564780539407</v>
      </c>
      <c r="H67" s="192"/>
      <c r="I67" s="193">
        <v>1</v>
      </c>
    </row>
  </sheetData>
  <autoFilter ref="A1:I62">
    <sortState ref="A2:I62">
      <sortCondition descending="1" ref="H1:H62"/>
    </sortState>
  </autoFilter>
  <phoneticPr fontId="5" type="noConversion"/>
  <pageMargins left="0.75" right="0.75" top="1" bottom="1" header="0.5" footer="0.5"/>
  <pageSetup paperSize="9"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dimension ref="A1:IS351"/>
  <sheetViews>
    <sheetView showGridLines="0" zoomScaleSheetLayoutView="100" workbookViewId="0">
      <selection activeCell="A2" sqref="A2"/>
    </sheetView>
  </sheetViews>
  <sheetFormatPr defaultRowHeight="12.75"/>
  <cols>
    <col min="1" max="1" width="7" style="257" customWidth="1"/>
    <col min="2" max="2" width="25.28515625" style="257" bestFit="1" customWidth="1"/>
    <col min="3" max="3" width="10.85546875" style="266" hidden="1" customWidth="1"/>
    <col min="4" max="4" width="11" style="266" hidden="1" customWidth="1"/>
    <col min="5" max="5" width="10.85546875" style="266" hidden="1" customWidth="1"/>
    <col min="6" max="6" width="11" style="266" hidden="1" customWidth="1"/>
    <col min="7" max="7" width="10.85546875" style="266" customWidth="1"/>
    <col min="8" max="8" width="11" style="266" customWidth="1"/>
    <col min="9" max="9" width="10.85546875" style="266" customWidth="1"/>
    <col min="10" max="10" width="11" style="266" customWidth="1"/>
    <col min="11" max="11" width="10.85546875" style="266" customWidth="1"/>
    <col min="12" max="12" width="11" style="266" customWidth="1"/>
    <col min="13" max="13" width="10.85546875" style="266" customWidth="1"/>
    <col min="14" max="14" width="11" style="266" customWidth="1"/>
    <col min="15" max="15" width="10.85546875" style="266" customWidth="1"/>
    <col min="16" max="16" width="11" style="266" customWidth="1"/>
    <col min="17" max="17" width="10.85546875" style="266" customWidth="1"/>
    <col min="18" max="18" width="11" style="266" customWidth="1"/>
    <col min="19" max="19" width="10.85546875" style="266" customWidth="1"/>
    <col min="20" max="20" width="11" style="266" customWidth="1"/>
    <col min="21" max="21" width="10.5703125" style="2" customWidth="1"/>
    <col min="22" max="22" width="10.7109375" style="2" customWidth="1"/>
    <col min="23" max="16384" width="9.140625" style="2"/>
  </cols>
  <sheetData>
    <row r="1" spans="1:88" s="253" customFormat="1">
      <c r="A1" s="260"/>
      <c r="B1" s="260"/>
      <c r="C1" s="262"/>
      <c r="D1" s="262"/>
      <c r="E1" s="262"/>
      <c r="F1" s="262"/>
      <c r="G1" s="447"/>
      <c r="H1" s="262"/>
      <c r="I1" s="262"/>
      <c r="J1" s="262"/>
      <c r="K1" s="262"/>
      <c r="L1" s="262"/>
      <c r="M1" s="262"/>
      <c r="N1" s="262"/>
      <c r="O1" s="262"/>
      <c r="P1" s="262"/>
      <c r="Q1" s="262"/>
      <c r="R1" s="262"/>
      <c r="S1" s="262"/>
      <c r="T1" s="26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row>
    <row r="2" spans="1:88" s="253" customFormat="1" ht="36" customHeight="1">
      <c r="A2" s="260"/>
      <c r="B2" s="448"/>
      <c r="C2" s="594" t="s">
        <v>277</v>
      </c>
      <c r="D2" s="595"/>
      <c r="E2" s="594" t="s">
        <v>278</v>
      </c>
      <c r="F2" s="595"/>
      <c r="G2" s="594" t="s">
        <v>279</v>
      </c>
      <c r="H2" s="595"/>
      <c r="I2" s="594" t="s">
        <v>280</v>
      </c>
      <c r="J2" s="595"/>
      <c r="K2" s="594" t="s">
        <v>281</v>
      </c>
      <c r="L2" s="595"/>
      <c r="M2" s="594" t="s">
        <v>282</v>
      </c>
      <c r="N2" s="595"/>
      <c r="O2" s="594" t="s">
        <v>283</v>
      </c>
      <c r="P2" s="595"/>
      <c r="Q2" s="594" t="s">
        <v>284</v>
      </c>
      <c r="R2" s="595"/>
      <c r="S2" s="594" t="s">
        <v>312</v>
      </c>
      <c r="T2" s="595"/>
      <c r="U2" s="594" t="s">
        <v>313</v>
      </c>
      <c r="V2" s="595"/>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row>
    <row r="3" spans="1:88" s="253" customFormat="1" ht="12.75" customHeight="1">
      <c r="A3" s="254"/>
      <c r="B3" s="449"/>
      <c r="C3" s="594"/>
      <c r="D3" s="595"/>
      <c r="E3" s="594"/>
      <c r="F3" s="595"/>
      <c r="G3" s="594"/>
      <c r="H3" s="595"/>
      <c r="I3" s="594"/>
      <c r="J3" s="595"/>
      <c r="K3" s="594"/>
      <c r="L3" s="595"/>
      <c r="M3" s="594"/>
      <c r="N3" s="595"/>
      <c r="O3" s="594"/>
      <c r="P3" s="595"/>
      <c r="Q3" s="602" t="s">
        <v>310</v>
      </c>
      <c r="R3" s="603"/>
      <c r="S3" s="604"/>
      <c r="T3" s="604"/>
      <c r="U3" s="604"/>
      <c r="V3" s="605"/>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row>
    <row r="4" spans="1:88" s="256" customFormat="1" ht="30.75" customHeight="1">
      <c r="A4" s="606" t="s">
        <v>260</v>
      </c>
      <c r="B4" s="608" t="s">
        <v>261</v>
      </c>
      <c r="C4" s="600" t="s">
        <v>311</v>
      </c>
      <c r="D4" s="596" t="s">
        <v>263</v>
      </c>
      <c r="E4" s="600" t="s">
        <v>311</v>
      </c>
      <c r="F4" s="596" t="s">
        <v>263</v>
      </c>
      <c r="G4" s="598" t="s">
        <v>311</v>
      </c>
      <c r="H4" s="596" t="s">
        <v>263</v>
      </c>
      <c r="I4" s="600" t="s">
        <v>311</v>
      </c>
      <c r="J4" s="596" t="s">
        <v>263</v>
      </c>
      <c r="K4" s="600" t="s">
        <v>311</v>
      </c>
      <c r="L4" s="596" t="s">
        <v>263</v>
      </c>
      <c r="M4" s="600" t="s">
        <v>311</v>
      </c>
      <c r="N4" s="596" t="s">
        <v>263</v>
      </c>
      <c r="O4" s="600" t="s">
        <v>311</v>
      </c>
      <c r="P4" s="596" t="s">
        <v>263</v>
      </c>
      <c r="Q4" s="600" t="s">
        <v>311</v>
      </c>
      <c r="R4" s="596" t="s">
        <v>263</v>
      </c>
      <c r="S4" s="600" t="s">
        <v>311</v>
      </c>
      <c r="T4" s="596" t="s">
        <v>263</v>
      </c>
      <c r="U4" s="600" t="s">
        <v>311</v>
      </c>
      <c r="V4" s="596" t="s">
        <v>263</v>
      </c>
      <c r="W4" s="255"/>
      <c r="X4" s="255"/>
      <c r="Y4" s="255"/>
      <c r="Z4" s="255"/>
      <c r="AA4" s="255"/>
      <c r="AB4" s="255"/>
      <c r="AC4" s="255"/>
      <c r="AD4" s="255"/>
      <c r="AE4" s="255"/>
      <c r="AF4" s="255"/>
      <c r="AG4" s="255"/>
      <c r="AH4" s="255"/>
      <c r="AI4" s="255"/>
      <c r="AJ4" s="255"/>
      <c r="AK4" s="255"/>
      <c r="AL4" s="255"/>
      <c r="AM4" s="255"/>
      <c r="AN4" s="255"/>
      <c r="AO4" s="255"/>
      <c r="AP4" s="255"/>
      <c r="AQ4" s="255"/>
      <c r="AR4" s="255"/>
      <c r="AS4" s="255"/>
      <c r="AT4" s="255"/>
      <c r="AU4" s="255"/>
      <c r="AV4" s="255"/>
      <c r="AW4" s="255"/>
      <c r="AX4" s="255"/>
      <c r="AY4" s="255"/>
      <c r="AZ4" s="255"/>
      <c r="BA4" s="255"/>
      <c r="BB4" s="255"/>
      <c r="BC4" s="255"/>
      <c r="BD4" s="255"/>
      <c r="BE4" s="255"/>
      <c r="BF4" s="255"/>
      <c r="BG4" s="255"/>
      <c r="BH4" s="255"/>
      <c r="BI4" s="255"/>
      <c r="BJ4" s="255"/>
      <c r="BK4" s="255"/>
      <c r="BL4" s="255"/>
      <c r="BM4" s="255"/>
      <c r="BN4" s="255"/>
      <c r="BO4" s="255"/>
      <c r="BP4" s="255"/>
      <c r="BQ4" s="255"/>
      <c r="BR4" s="255"/>
      <c r="BS4" s="255"/>
      <c r="BT4" s="255"/>
      <c r="BU4" s="255"/>
      <c r="BV4" s="255"/>
      <c r="BW4" s="255"/>
      <c r="BX4" s="255"/>
      <c r="BY4" s="255"/>
      <c r="BZ4" s="255"/>
      <c r="CA4" s="255"/>
      <c r="CB4" s="255"/>
      <c r="CC4" s="255"/>
      <c r="CD4" s="255"/>
      <c r="CE4" s="255"/>
      <c r="CF4" s="255"/>
      <c r="CG4" s="255"/>
      <c r="CH4" s="255"/>
      <c r="CI4" s="255"/>
      <c r="CJ4" s="255"/>
    </row>
    <row r="5" spans="1:88" s="256" customFormat="1" ht="12.75" customHeight="1">
      <c r="A5" s="607"/>
      <c r="B5" s="609"/>
      <c r="C5" s="601"/>
      <c r="D5" s="597"/>
      <c r="E5" s="601"/>
      <c r="F5" s="597"/>
      <c r="G5" s="599"/>
      <c r="H5" s="597"/>
      <c r="I5" s="601"/>
      <c r="J5" s="597"/>
      <c r="K5" s="601"/>
      <c r="L5" s="597"/>
      <c r="M5" s="601"/>
      <c r="N5" s="597"/>
      <c r="O5" s="601"/>
      <c r="P5" s="597"/>
      <c r="Q5" s="601"/>
      <c r="R5" s="597"/>
      <c r="S5" s="601"/>
      <c r="T5" s="597"/>
      <c r="U5" s="601"/>
      <c r="V5" s="597"/>
      <c r="W5" s="255"/>
      <c r="X5" s="255"/>
      <c r="Y5" s="255"/>
      <c r="Z5" s="255"/>
      <c r="AA5" s="255"/>
      <c r="AB5" s="255"/>
      <c r="AC5" s="255"/>
      <c r="AD5" s="255"/>
      <c r="AE5" s="255"/>
      <c r="AF5" s="255"/>
      <c r="AG5" s="255"/>
      <c r="AH5" s="255"/>
      <c r="AI5" s="255"/>
      <c r="AJ5" s="255"/>
      <c r="AK5" s="255"/>
      <c r="AL5" s="255"/>
      <c r="AM5" s="255"/>
      <c r="AN5" s="255"/>
      <c r="AO5" s="255"/>
      <c r="AP5" s="255"/>
      <c r="AQ5" s="255"/>
      <c r="AR5" s="255"/>
      <c r="AS5" s="255"/>
      <c r="AT5" s="255"/>
      <c r="AU5" s="255"/>
      <c r="AV5" s="255"/>
      <c r="AW5" s="255"/>
      <c r="AX5" s="255"/>
      <c r="AY5" s="255"/>
      <c r="AZ5" s="255"/>
      <c r="BA5" s="255"/>
      <c r="BB5" s="255"/>
      <c r="BC5" s="255"/>
      <c r="BD5" s="255"/>
      <c r="BE5" s="255"/>
      <c r="BF5" s="255"/>
      <c r="BG5" s="255"/>
      <c r="BH5" s="255"/>
      <c r="BI5" s="255"/>
      <c r="BJ5" s="255"/>
      <c r="BK5" s="255"/>
      <c r="BL5" s="255"/>
      <c r="BM5" s="255"/>
      <c r="BN5" s="255"/>
      <c r="BO5" s="255"/>
      <c r="BP5" s="255"/>
      <c r="BQ5" s="255"/>
      <c r="BR5" s="255"/>
      <c r="BS5" s="255"/>
      <c r="BT5" s="255"/>
      <c r="BU5" s="255"/>
      <c r="BV5" s="255"/>
      <c r="BW5" s="255"/>
      <c r="BX5" s="255"/>
      <c r="BY5" s="255"/>
      <c r="BZ5" s="255"/>
      <c r="CA5" s="255"/>
      <c r="CB5" s="255"/>
      <c r="CC5" s="255"/>
      <c r="CD5" s="255"/>
      <c r="CE5" s="255"/>
      <c r="CF5" s="255"/>
      <c r="CG5" s="255"/>
      <c r="CH5" s="255"/>
      <c r="CI5" s="255"/>
      <c r="CJ5" s="255"/>
    </row>
    <row r="6" spans="1:88" s="253" customFormat="1">
      <c r="A6" s="267"/>
      <c r="B6" s="257"/>
      <c r="C6" s="263"/>
      <c r="D6" s="264"/>
      <c r="E6" s="263"/>
      <c r="F6" s="264"/>
      <c r="G6" s="445"/>
      <c r="H6" s="264"/>
      <c r="I6" s="263"/>
      <c r="J6" s="264"/>
      <c r="K6" s="263"/>
      <c r="L6" s="264"/>
      <c r="M6" s="477"/>
      <c r="N6" s="478"/>
      <c r="O6" s="477"/>
      <c r="P6" s="478"/>
      <c r="Q6" s="477"/>
      <c r="R6" s="478"/>
      <c r="S6" s="478"/>
      <c r="T6" s="482"/>
      <c r="U6" s="477"/>
      <c r="V6" s="478"/>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row>
    <row r="7" spans="1:88" s="253" customFormat="1">
      <c r="A7" s="268" t="s">
        <v>136</v>
      </c>
      <c r="B7" s="254" t="s">
        <v>50</v>
      </c>
      <c r="C7" s="282">
        <v>578857.0868088</v>
      </c>
      <c r="D7" s="283">
        <v>531255.1796878</v>
      </c>
      <c r="E7" s="282">
        <v>705096.73210000002</v>
      </c>
      <c r="F7" s="283">
        <v>662872.73210000002</v>
      </c>
      <c r="G7" s="469">
        <v>12028268.689999999</v>
      </c>
      <c r="H7" s="470">
        <v>11330028</v>
      </c>
      <c r="I7" s="471">
        <v>12548236.960000001</v>
      </c>
      <c r="J7" s="470">
        <v>13574555</v>
      </c>
      <c r="K7" s="471">
        <v>15354104</v>
      </c>
      <c r="L7" s="470">
        <v>15953219</v>
      </c>
      <c r="M7" s="479">
        <v>20703308</v>
      </c>
      <c r="N7" s="483">
        <v>20422901</v>
      </c>
      <c r="O7" s="479">
        <v>23963227.079999998</v>
      </c>
      <c r="P7" s="480">
        <v>23703928</v>
      </c>
      <c r="Q7" s="479">
        <v>25892159.991</v>
      </c>
      <c r="R7" s="480"/>
      <c r="S7" s="479">
        <v>28698425.125</v>
      </c>
      <c r="T7" s="480"/>
      <c r="U7" s="479">
        <v>31564961.351</v>
      </c>
      <c r="V7" s="480"/>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row>
    <row r="8" spans="1:88" s="253" customFormat="1">
      <c r="A8" s="267"/>
      <c r="B8" s="257"/>
      <c r="C8" s="284"/>
      <c r="D8" s="285"/>
      <c r="E8" s="284"/>
      <c r="F8" s="285"/>
      <c r="G8" s="455"/>
      <c r="H8" s="456"/>
      <c r="I8" s="457"/>
      <c r="J8" s="456"/>
      <c r="K8" s="457"/>
      <c r="L8" s="456"/>
      <c r="M8" s="457"/>
      <c r="N8" s="456"/>
      <c r="O8" s="457"/>
      <c r="P8" s="458"/>
      <c r="Q8" s="459"/>
      <c r="R8" s="460"/>
      <c r="S8" s="457"/>
      <c r="T8" s="460"/>
      <c r="U8" s="457"/>
      <c r="V8" s="460"/>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row>
    <row r="9" spans="1:88" s="253" customFormat="1">
      <c r="A9" s="267" t="s">
        <v>138</v>
      </c>
      <c r="B9" s="257" t="s">
        <v>51</v>
      </c>
      <c r="C9" s="284">
        <v>11734.9684256</v>
      </c>
      <c r="D9" s="285">
        <v>11792.540032999999</v>
      </c>
      <c r="E9" s="284">
        <v>24731.457724399999</v>
      </c>
      <c r="F9" s="285">
        <v>24731.457724399999</v>
      </c>
      <c r="G9" s="455">
        <v>38092.796000000002</v>
      </c>
      <c r="H9" s="456">
        <v>27320</v>
      </c>
      <c r="I9" s="457">
        <v>36360.69</v>
      </c>
      <c r="J9" s="456">
        <v>36949</v>
      </c>
      <c r="K9" s="457">
        <v>37904</v>
      </c>
      <c r="L9" s="456">
        <v>25170</v>
      </c>
      <c r="M9" s="457">
        <v>45324</v>
      </c>
      <c r="N9" s="456">
        <v>58135</v>
      </c>
      <c r="O9" s="457">
        <v>87095.028999999995</v>
      </c>
      <c r="P9" s="456">
        <v>47817</v>
      </c>
      <c r="Q9" s="459">
        <v>51165.508000000002</v>
      </c>
      <c r="R9" s="461"/>
      <c r="S9" s="459">
        <v>31087.542999999998</v>
      </c>
      <c r="T9" s="460"/>
      <c r="U9" s="457">
        <v>34008.542999999998</v>
      </c>
      <c r="V9" s="460"/>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row>
    <row r="10" spans="1:88" s="253" customFormat="1">
      <c r="A10" s="267" t="s">
        <v>138</v>
      </c>
      <c r="B10" s="257" t="s">
        <v>52</v>
      </c>
      <c r="C10" s="284">
        <v>5120.3411138000001</v>
      </c>
      <c r="D10" s="285">
        <v>4293.9261550000001</v>
      </c>
      <c r="E10" s="284">
        <v>5053.3485158000003</v>
      </c>
      <c r="F10" s="285">
        <v>5053.3485158000003</v>
      </c>
      <c r="G10" s="455">
        <v>64652.832000000002</v>
      </c>
      <c r="H10" s="456">
        <v>58812</v>
      </c>
      <c r="I10" s="457">
        <v>88340.002000000008</v>
      </c>
      <c r="J10" s="456">
        <v>86067</v>
      </c>
      <c r="K10" s="457">
        <v>138332</v>
      </c>
      <c r="L10" s="456">
        <v>104408</v>
      </c>
      <c r="M10" s="457">
        <v>130514</v>
      </c>
      <c r="N10" s="456">
        <v>171634.682</v>
      </c>
      <c r="O10" s="457">
        <v>218863.69699999999</v>
      </c>
      <c r="P10" s="456">
        <v>241598</v>
      </c>
      <c r="Q10" s="459">
        <v>490969.38900000002</v>
      </c>
      <c r="R10" s="460"/>
      <c r="S10" s="459">
        <v>249262.114</v>
      </c>
      <c r="T10" s="460"/>
      <c r="U10" s="457">
        <v>274188.32400000002</v>
      </c>
      <c r="V10" s="460"/>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row>
    <row r="11" spans="1:88" s="253" customFormat="1">
      <c r="A11" s="267" t="s">
        <v>138</v>
      </c>
      <c r="B11" s="257" t="s">
        <v>53</v>
      </c>
      <c r="C11" s="284">
        <v>21075.5424742</v>
      </c>
      <c r="D11" s="285">
        <v>21866.1903862</v>
      </c>
      <c r="E11" s="284">
        <v>31001.436498199997</v>
      </c>
      <c r="F11" s="285">
        <v>25751</v>
      </c>
      <c r="G11" s="455">
        <v>42224.838000000003</v>
      </c>
      <c r="H11" s="456">
        <v>30137</v>
      </c>
      <c r="I11" s="457">
        <v>71239.214999999997</v>
      </c>
      <c r="J11" s="456">
        <v>31214</v>
      </c>
      <c r="K11" s="457">
        <v>57587</v>
      </c>
      <c r="L11" s="456">
        <v>58390</v>
      </c>
      <c r="M11" s="457">
        <v>70521</v>
      </c>
      <c r="N11" s="456">
        <v>76222</v>
      </c>
      <c r="O11" s="457">
        <v>99123.271000000008</v>
      </c>
      <c r="P11" s="456">
        <v>85468</v>
      </c>
      <c r="Q11" s="459">
        <v>86828.998999999996</v>
      </c>
      <c r="R11" s="460"/>
      <c r="S11" s="457">
        <v>93775.319000000003</v>
      </c>
      <c r="T11" s="460"/>
      <c r="U11" s="457">
        <v>101277.34400000001</v>
      </c>
      <c r="V11" s="460"/>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row>
    <row r="12" spans="1:88" s="253" customFormat="1">
      <c r="A12" s="267" t="s">
        <v>138</v>
      </c>
      <c r="B12" s="257" t="s">
        <v>54</v>
      </c>
      <c r="C12" s="284">
        <v>20741.360680999998</v>
      </c>
      <c r="D12" s="285">
        <v>22457.105430600001</v>
      </c>
      <c r="E12" s="284">
        <v>29359.490296</v>
      </c>
      <c r="F12" s="285">
        <v>23266</v>
      </c>
      <c r="G12" s="455">
        <v>38700</v>
      </c>
      <c r="H12" s="456">
        <v>30562</v>
      </c>
      <c r="I12" s="457">
        <v>47800</v>
      </c>
      <c r="J12" s="456">
        <v>46656</v>
      </c>
      <c r="K12" s="457">
        <v>52743</v>
      </c>
      <c r="L12" s="456">
        <v>65873</v>
      </c>
      <c r="M12" s="457">
        <v>69669</v>
      </c>
      <c r="N12" s="456">
        <v>68183</v>
      </c>
      <c r="O12" s="457">
        <v>107651.08800000002</v>
      </c>
      <c r="P12" s="456">
        <v>84533</v>
      </c>
      <c r="Q12" s="459">
        <v>108798.942</v>
      </c>
      <c r="R12" s="460"/>
      <c r="S12" s="457">
        <v>87912.173999999999</v>
      </c>
      <c r="T12" s="460"/>
      <c r="U12" s="457">
        <v>92281.342999999993</v>
      </c>
      <c r="V12" s="460"/>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row>
    <row r="13" spans="1:88" s="253" customFormat="1">
      <c r="A13" s="267" t="s">
        <v>138</v>
      </c>
      <c r="B13" s="257" t="s">
        <v>231</v>
      </c>
      <c r="C13" s="284">
        <v>16836.417656000001</v>
      </c>
      <c r="D13" s="285">
        <v>18803.857756999998</v>
      </c>
      <c r="E13" s="284">
        <v>11127.6909</v>
      </c>
      <c r="F13" s="285">
        <v>10877.6909</v>
      </c>
      <c r="G13" s="455">
        <v>15350.478999999999</v>
      </c>
      <c r="H13" s="456">
        <v>18941</v>
      </c>
      <c r="I13" s="457">
        <v>11212.075000000001</v>
      </c>
      <c r="J13" s="456">
        <v>17183</v>
      </c>
      <c r="K13" s="457">
        <v>13582</v>
      </c>
      <c r="L13" s="456">
        <v>15247</v>
      </c>
      <c r="M13" s="457">
        <v>23977</v>
      </c>
      <c r="N13" s="456">
        <v>23580</v>
      </c>
      <c r="O13" s="457">
        <v>27752</v>
      </c>
      <c r="P13" s="456">
        <v>27347</v>
      </c>
      <c r="Q13" s="459">
        <v>26849.906999999999</v>
      </c>
      <c r="R13" s="460"/>
      <c r="S13" s="457">
        <v>30164.240999999998</v>
      </c>
      <c r="T13" s="460"/>
      <c r="U13" s="457">
        <v>34185.922000000006</v>
      </c>
      <c r="V13" s="460"/>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row>
    <row r="14" spans="1:88" s="253" customFormat="1">
      <c r="A14" s="267" t="s">
        <v>138</v>
      </c>
      <c r="B14" s="257" t="s">
        <v>146</v>
      </c>
      <c r="C14" s="284">
        <v>17099.1398142</v>
      </c>
      <c r="D14" s="285">
        <v>15368.1863378</v>
      </c>
      <c r="E14" s="284">
        <v>22834.6413804</v>
      </c>
      <c r="F14" s="285">
        <v>22834.6413804</v>
      </c>
      <c r="G14" s="455">
        <v>325435.87099999998</v>
      </c>
      <c r="H14" s="462">
        <v>263983</v>
      </c>
      <c r="I14" s="455">
        <v>342968.51699999999</v>
      </c>
      <c r="J14" s="456">
        <v>311621</v>
      </c>
      <c r="K14" s="459">
        <v>408829</v>
      </c>
      <c r="L14" s="456">
        <v>366434</v>
      </c>
      <c r="M14" s="459">
        <v>469454</v>
      </c>
      <c r="N14" s="456">
        <v>449964</v>
      </c>
      <c r="O14" s="459">
        <v>667103.89199999999</v>
      </c>
      <c r="P14" s="456">
        <v>551379</v>
      </c>
      <c r="Q14" s="459">
        <v>700673.61</v>
      </c>
      <c r="R14" s="456"/>
      <c r="S14" s="459">
        <v>484581.21200000006</v>
      </c>
      <c r="T14" s="456"/>
      <c r="U14" s="459">
        <v>523347.70799999998</v>
      </c>
      <c r="V14" s="460"/>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row>
    <row r="15" spans="1:88" s="253" customFormat="1">
      <c r="A15" s="267" t="s">
        <v>147</v>
      </c>
      <c r="B15" s="257" t="s">
        <v>232</v>
      </c>
      <c r="C15" s="284">
        <v>139343.84951999999</v>
      </c>
      <c r="D15" s="285">
        <v>143788.27989999999</v>
      </c>
      <c r="E15" s="284">
        <v>161280.96575999999</v>
      </c>
      <c r="F15" s="285">
        <v>151371.96575999999</v>
      </c>
      <c r="G15" s="455">
        <v>446450.02500000002</v>
      </c>
      <c r="H15" s="456">
        <v>450795</v>
      </c>
      <c r="I15" s="457">
        <v>684198.69200000004</v>
      </c>
      <c r="J15" s="456">
        <v>465373</v>
      </c>
      <c r="K15" s="457">
        <v>1065976</v>
      </c>
      <c r="L15" s="456">
        <v>635166</v>
      </c>
      <c r="M15" s="457">
        <v>861580</v>
      </c>
      <c r="N15" s="456">
        <v>890456</v>
      </c>
      <c r="O15" s="457">
        <v>1097068.8969999999</v>
      </c>
      <c r="P15" s="456">
        <v>1123850</v>
      </c>
      <c r="Q15" s="459">
        <v>1032433.855</v>
      </c>
      <c r="R15" s="460"/>
      <c r="S15" s="457">
        <v>1084055.54</v>
      </c>
      <c r="T15" s="460"/>
      <c r="U15" s="457">
        <v>1138258.3149999999</v>
      </c>
      <c r="V15" s="460"/>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row>
    <row r="16" spans="1:88" s="253" customFormat="1">
      <c r="A16" s="269" t="s">
        <v>265</v>
      </c>
      <c r="B16" s="259"/>
      <c r="C16" s="286">
        <v>231951.61968479998</v>
      </c>
      <c r="D16" s="287">
        <v>238370.08599959998</v>
      </c>
      <c r="E16" s="286">
        <v>285389.0310748</v>
      </c>
      <c r="F16" s="287">
        <v>263886.10428059998</v>
      </c>
      <c r="G16" s="466">
        <f>SUM(G9:G15)</f>
        <v>970906.84100000001</v>
      </c>
      <c r="H16" s="474">
        <f t="shared" ref="H16:U16" si="0">SUM(H9:H15)</f>
        <v>880550</v>
      </c>
      <c r="I16" s="463">
        <f t="shared" si="0"/>
        <v>1282119.1910000001</v>
      </c>
      <c r="J16" s="464">
        <f t="shared" si="0"/>
        <v>995063</v>
      </c>
      <c r="K16" s="463">
        <f t="shared" si="0"/>
        <v>1774953</v>
      </c>
      <c r="L16" s="465">
        <f t="shared" si="0"/>
        <v>1270688</v>
      </c>
      <c r="M16" s="474">
        <f t="shared" si="0"/>
        <v>1671039</v>
      </c>
      <c r="N16" s="466">
        <f t="shared" si="0"/>
        <v>1738174.682</v>
      </c>
      <c r="O16" s="466">
        <f t="shared" si="0"/>
        <v>2304657.8739999998</v>
      </c>
      <c r="P16" s="474">
        <f t="shared" si="0"/>
        <v>2161992</v>
      </c>
      <c r="Q16" s="467">
        <f t="shared" si="0"/>
        <v>2497720.21</v>
      </c>
      <c r="R16" s="466"/>
      <c r="S16" s="466">
        <f t="shared" si="0"/>
        <v>2060838.1430000002</v>
      </c>
      <c r="T16" s="481"/>
      <c r="U16" s="466">
        <f t="shared" si="0"/>
        <v>2197547.4989999998</v>
      </c>
      <c r="V16" s="481"/>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row>
    <row r="17" spans="1:88" s="253" customFormat="1">
      <c r="A17" s="267"/>
      <c r="B17" s="257"/>
      <c r="C17" s="284"/>
      <c r="D17" s="285"/>
      <c r="E17" s="284"/>
      <c r="F17" s="285"/>
      <c r="G17" s="455"/>
      <c r="H17" s="456"/>
      <c r="I17" s="457"/>
      <c r="J17" s="456"/>
      <c r="K17" s="457"/>
      <c r="L17" s="456"/>
      <c r="M17" s="457"/>
      <c r="N17" s="456"/>
      <c r="O17" s="457"/>
      <c r="P17" s="460"/>
      <c r="Q17" s="457"/>
      <c r="R17" s="460"/>
      <c r="S17" s="457"/>
      <c r="T17" s="460"/>
      <c r="U17" s="457"/>
      <c r="V17" s="460"/>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row>
    <row r="18" spans="1:88" s="253" customFormat="1">
      <c r="A18" s="267" t="s">
        <v>138</v>
      </c>
      <c r="B18" s="257" t="s">
        <v>150</v>
      </c>
      <c r="C18" s="284">
        <v>15592.872153</v>
      </c>
      <c r="D18" s="285">
        <v>16626.847045800001</v>
      </c>
      <c r="E18" s="284">
        <v>21851.134856199998</v>
      </c>
      <c r="F18" s="285">
        <v>21601.134856199998</v>
      </c>
      <c r="G18" s="455">
        <v>29611.13</v>
      </c>
      <c r="H18" s="456">
        <v>25977</v>
      </c>
      <c r="I18" s="457">
        <v>33446.891000000003</v>
      </c>
      <c r="J18" s="456">
        <v>47553</v>
      </c>
      <c r="K18" s="457">
        <v>64372</v>
      </c>
      <c r="L18" s="456">
        <v>79338</v>
      </c>
      <c r="M18" s="457">
        <v>99331</v>
      </c>
      <c r="N18" s="456">
        <v>61921</v>
      </c>
      <c r="O18" s="457">
        <v>108040.076</v>
      </c>
      <c r="P18" s="456">
        <v>68621</v>
      </c>
      <c r="Q18" s="459">
        <v>103529.443</v>
      </c>
      <c r="R18" s="460"/>
      <c r="S18" s="457">
        <v>84645.195999999996</v>
      </c>
      <c r="T18" s="460"/>
      <c r="U18" s="457">
        <v>91649.733999999997</v>
      </c>
      <c r="V18" s="460"/>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row>
    <row r="19" spans="1:88" s="253" customFormat="1">
      <c r="A19" s="267" t="s">
        <v>138</v>
      </c>
      <c r="B19" s="257" t="s">
        <v>59</v>
      </c>
      <c r="C19" s="284">
        <v>12076</v>
      </c>
      <c r="D19" s="285">
        <v>10257.49072</v>
      </c>
      <c r="E19" s="284">
        <v>9744.7492500000008</v>
      </c>
      <c r="F19" s="285">
        <v>9124.7492500000008</v>
      </c>
      <c r="G19" s="455">
        <v>175763.84</v>
      </c>
      <c r="H19" s="456">
        <v>182562</v>
      </c>
      <c r="I19" s="457">
        <v>206610.78500000003</v>
      </c>
      <c r="J19" s="456">
        <v>190926</v>
      </c>
      <c r="K19" s="457">
        <v>214861</v>
      </c>
      <c r="L19" s="456">
        <v>163457</v>
      </c>
      <c r="M19" s="457">
        <v>280733</v>
      </c>
      <c r="N19" s="456">
        <v>187669</v>
      </c>
      <c r="O19" s="457">
        <v>251783.671</v>
      </c>
      <c r="P19" s="456">
        <v>210587</v>
      </c>
      <c r="Q19" s="457">
        <v>252590.13399999999</v>
      </c>
      <c r="R19" s="460"/>
      <c r="S19" s="457">
        <v>250267.554</v>
      </c>
      <c r="T19" s="460"/>
      <c r="U19" s="457">
        <v>266278.34000000003</v>
      </c>
      <c r="V19" s="460"/>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row>
    <row r="20" spans="1:88" s="253" customFormat="1">
      <c r="A20" s="267" t="s">
        <v>138</v>
      </c>
      <c r="B20" s="257" t="s">
        <v>266</v>
      </c>
      <c r="C20" s="284">
        <v>5465.6618400000007</v>
      </c>
      <c r="D20" s="285">
        <v>4285.8523800000003</v>
      </c>
      <c r="E20" s="284">
        <v>5298.8994199999997</v>
      </c>
      <c r="F20" s="285">
        <v>5048.8994199999997</v>
      </c>
      <c r="G20" s="455">
        <v>28954.434999999998</v>
      </c>
      <c r="H20" s="456">
        <v>25765</v>
      </c>
      <c r="I20" s="457">
        <v>86192.260000000009</v>
      </c>
      <c r="J20" s="456">
        <v>29413</v>
      </c>
      <c r="K20" s="457">
        <v>99511</v>
      </c>
      <c r="L20" s="456">
        <v>38635</v>
      </c>
      <c r="M20" s="457">
        <v>73537</v>
      </c>
      <c r="N20" s="456">
        <v>80586</v>
      </c>
      <c r="O20" s="457">
        <v>78549.264999999999</v>
      </c>
      <c r="P20" s="456">
        <v>137697</v>
      </c>
      <c r="Q20" s="457">
        <v>87371</v>
      </c>
      <c r="R20" s="460"/>
      <c r="S20" s="457">
        <v>81407</v>
      </c>
      <c r="T20" s="460"/>
      <c r="U20" s="457">
        <v>90190</v>
      </c>
      <c r="V20" s="460"/>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row>
    <row r="21" spans="1:88" s="253" customFormat="1">
      <c r="A21" s="267" t="s">
        <v>138</v>
      </c>
      <c r="B21" s="257" t="s">
        <v>61</v>
      </c>
      <c r="C21" s="284">
        <v>8165.4859200000001</v>
      </c>
      <c r="D21" s="285">
        <v>8931.045795</v>
      </c>
      <c r="E21" s="284">
        <v>5855.487271</v>
      </c>
      <c r="F21" s="285">
        <v>5605.487271</v>
      </c>
      <c r="G21" s="455">
        <v>15696.772999999999</v>
      </c>
      <c r="H21" s="456">
        <v>6509</v>
      </c>
      <c r="I21" s="457">
        <v>17468.711000000003</v>
      </c>
      <c r="J21" s="456">
        <v>7262</v>
      </c>
      <c r="K21" s="457">
        <v>12181</v>
      </c>
      <c r="L21" s="456">
        <v>8695</v>
      </c>
      <c r="M21" s="457">
        <v>22355</v>
      </c>
      <c r="N21" s="456">
        <v>28168</v>
      </c>
      <c r="O21" s="457">
        <v>33237.519</v>
      </c>
      <c r="P21" s="456">
        <v>45027</v>
      </c>
      <c r="Q21" s="459">
        <v>32163.583000000002</v>
      </c>
      <c r="R21" s="460"/>
      <c r="S21" s="457">
        <v>34305.097000000002</v>
      </c>
      <c r="T21" s="460"/>
      <c r="U21" s="457">
        <v>36363.396999999997</v>
      </c>
      <c r="V21" s="460"/>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row>
    <row r="22" spans="1:88" s="253" customFormat="1">
      <c r="A22" s="267" t="s">
        <v>138</v>
      </c>
      <c r="B22" s="257" t="s">
        <v>62</v>
      </c>
      <c r="C22" s="284">
        <v>184358.18837819999</v>
      </c>
      <c r="D22" s="285">
        <v>137163.88305999999</v>
      </c>
      <c r="E22" s="284">
        <v>170435.501032</v>
      </c>
      <c r="F22" s="285">
        <v>127569.501032</v>
      </c>
      <c r="G22" s="455">
        <v>1414710.855</v>
      </c>
      <c r="H22" s="456">
        <v>1621496</v>
      </c>
      <c r="I22" s="457">
        <v>2022988.378</v>
      </c>
      <c r="J22" s="456">
        <v>1526181</v>
      </c>
      <c r="K22" s="457">
        <v>2035069</v>
      </c>
      <c r="L22" s="456">
        <v>1926199</v>
      </c>
      <c r="M22" s="457">
        <v>2266414</v>
      </c>
      <c r="N22" s="456">
        <v>2385166</v>
      </c>
      <c r="O22" s="457">
        <v>3016581.6359999999</v>
      </c>
      <c r="P22" s="456">
        <v>2917609</v>
      </c>
      <c r="Q22" s="459">
        <v>2684233.5669999998</v>
      </c>
      <c r="R22" s="460"/>
      <c r="S22" s="457">
        <v>2984802.2930000001</v>
      </c>
      <c r="T22" s="460"/>
      <c r="U22" s="457">
        <v>3306238.5350000001</v>
      </c>
      <c r="V22" s="460"/>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row>
    <row r="23" spans="1:88" s="253" customFormat="1">
      <c r="A23" s="267" t="s">
        <v>138</v>
      </c>
      <c r="B23" s="257" t="s">
        <v>63</v>
      </c>
      <c r="C23" s="284">
        <v>6971.6326666000004</v>
      </c>
      <c r="D23" s="285">
        <v>7896.7230015999994</v>
      </c>
      <c r="E23" s="284">
        <v>12209.6753448</v>
      </c>
      <c r="F23" s="285">
        <v>11959.6753448</v>
      </c>
      <c r="G23" s="455">
        <v>24277.595000000001</v>
      </c>
      <c r="H23" s="456">
        <v>19945</v>
      </c>
      <c r="I23" s="457">
        <v>26874.133000000002</v>
      </c>
      <c r="J23" s="456">
        <v>22146</v>
      </c>
      <c r="K23" s="457">
        <v>40162</v>
      </c>
      <c r="L23" s="456">
        <v>29874</v>
      </c>
      <c r="M23" s="457">
        <v>39488</v>
      </c>
      <c r="N23" s="456">
        <v>34538</v>
      </c>
      <c r="O23" s="457">
        <v>42124.701000000001</v>
      </c>
      <c r="P23" s="456">
        <v>32287</v>
      </c>
      <c r="Q23" s="459">
        <v>37862.416000000005</v>
      </c>
      <c r="R23" s="460"/>
      <c r="S23" s="457">
        <v>39608.065000000002</v>
      </c>
      <c r="T23" s="460"/>
      <c r="U23" s="457">
        <v>43790.654999999999</v>
      </c>
      <c r="V23" s="460"/>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row>
    <row r="24" spans="1:88" s="253" customFormat="1">
      <c r="A24" s="267" t="s">
        <v>138</v>
      </c>
      <c r="B24" s="257" t="s">
        <v>64</v>
      </c>
      <c r="C24" s="284">
        <v>7838.5061800000003</v>
      </c>
      <c r="D24" s="285">
        <v>8099.7011901999995</v>
      </c>
      <c r="E24" s="284">
        <v>10471.441500000001</v>
      </c>
      <c r="F24" s="285">
        <v>10221.441500000001</v>
      </c>
      <c r="G24" s="455">
        <v>25731.160000000003</v>
      </c>
      <c r="H24" s="462">
        <v>22865</v>
      </c>
      <c r="I24" s="455">
        <v>76478.274000000005</v>
      </c>
      <c r="J24" s="456">
        <v>29168</v>
      </c>
      <c r="K24" s="459">
        <v>51171</v>
      </c>
      <c r="L24" s="456">
        <v>38686</v>
      </c>
      <c r="M24" s="459">
        <v>39445</v>
      </c>
      <c r="N24" s="456">
        <v>36771</v>
      </c>
      <c r="O24" s="459">
        <v>59805.939999999995</v>
      </c>
      <c r="P24" s="456">
        <v>55622</v>
      </c>
      <c r="Q24" s="459">
        <v>62610.502999999997</v>
      </c>
      <c r="R24" s="456"/>
      <c r="S24" s="459">
        <v>68242.531000000003</v>
      </c>
      <c r="T24" s="456"/>
      <c r="U24" s="459">
        <v>76706.247000000003</v>
      </c>
      <c r="V24" s="460"/>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row>
    <row r="25" spans="1:88" s="253" customFormat="1">
      <c r="A25" s="267" t="s">
        <v>147</v>
      </c>
      <c r="B25" s="257" t="s">
        <v>234</v>
      </c>
      <c r="C25" s="284">
        <v>138353</v>
      </c>
      <c r="D25" s="285">
        <v>215171.22305999999</v>
      </c>
      <c r="E25" s="284">
        <v>84242.271200000003</v>
      </c>
      <c r="F25" s="285">
        <v>75738.271200000003</v>
      </c>
      <c r="G25" s="455">
        <v>262231.11</v>
      </c>
      <c r="H25" s="462">
        <v>258591</v>
      </c>
      <c r="I25" s="455">
        <v>223028.97899999999</v>
      </c>
      <c r="J25" s="456">
        <v>242763</v>
      </c>
      <c r="K25" s="459">
        <v>274567</v>
      </c>
      <c r="L25" s="456">
        <v>295424</v>
      </c>
      <c r="M25" s="459">
        <v>359115</v>
      </c>
      <c r="N25" s="456">
        <v>451113</v>
      </c>
      <c r="O25" s="459">
        <v>423021.27399999998</v>
      </c>
      <c r="P25" s="456">
        <v>394529</v>
      </c>
      <c r="Q25" s="459">
        <v>441948.68600000005</v>
      </c>
      <c r="R25" s="456"/>
      <c r="S25" s="459">
        <v>465545.80199999997</v>
      </c>
      <c r="T25" s="456"/>
      <c r="U25" s="459">
        <v>481979.38399999996</v>
      </c>
      <c r="V25" s="460"/>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row>
    <row r="26" spans="1:88" s="253" customFormat="1">
      <c r="A26" s="269" t="s">
        <v>267</v>
      </c>
      <c r="B26" s="259"/>
      <c r="C26" s="286">
        <v>378821.34713779995</v>
      </c>
      <c r="D26" s="287">
        <v>408432.76625260001</v>
      </c>
      <c r="E26" s="286">
        <v>320109.159874</v>
      </c>
      <c r="F26" s="287">
        <v>266869.159874</v>
      </c>
      <c r="G26" s="463">
        <f>SUM(G18:G25)</f>
        <v>1976976.898</v>
      </c>
      <c r="H26" s="463">
        <f t="shared" ref="H26:U26" si="1">SUM(H18:H25)</f>
        <v>2163710</v>
      </c>
      <c r="I26" s="463">
        <f t="shared" si="1"/>
        <v>2693088.4109999998</v>
      </c>
      <c r="J26" s="463">
        <f t="shared" si="1"/>
        <v>2095412</v>
      </c>
      <c r="K26" s="463">
        <f t="shared" si="1"/>
        <v>2791894</v>
      </c>
      <c r="L26" s="463">
        <f t="shared" si="1"/>
        <v>2580308</v>
      </c>
      <c r="M26" s="463">
        <f t="shared" si="1"/>
        <v>3180418</v>
      </c>
      <c r="N26" s="463">
        <f t="shared" si="1"/>
        <v>3265932</v>
      </c>
      <c r="O26" s="463">
        <f t="shared" si="1"/>
        <v>4013144.0819999995</v>
      </c>
      <c r="P26" s="463">
        <f t="shared" si="1"/>
        <v>3861979</v>
      </c>
      <c r="Q26" s="463">
        <f t="shared" si="1"/>
        <v>3702309.3320000004</v>
      </c>
      <c r="R26" s="463"/>
      <c r="S26" s="463">
        <f t="shared" si="1"/>
        <v>4008823.5380000002</v>
      </c>
      <c r="T26" s="463"/>
      <c r="U26" s="463">
        <f t="shared" si="1"/>
        <v>4393196.2919999994</v>
      </c>
      <c r="V26" s="466"/>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row>
    <row r="27" spans="1:88" s="253" customFormat="1">
      <c r="A27" s="267"/>
      <c r="B27" s="257"/>
      <c r="C27" s="284"/>
      <c r="D27" s="285"/>
      <c r="E27" s="284"/>
      <c r="F27" s="285"/>
      <c r="G27" s="455"/>
      <c r="H27" s="456"/>
      <c r="I27" s="457"/>
      <c r="J27" s="456"/>
      <c r="K27" s="457"/>
      <c r="L27" s="456"/>
      <c r="M27" s="457"/>
      <c r="N27" s="456"/>
      <c r="O27" s="457"/>
      <c r="P27" s="460"/>
      <c r="Q27" s="457"/>
      <c r="R27" s="460"/>
      <c r="S27" s="457"/>
      <c r="T27" s="460"/>
      <c r="U27" s="457"/>
      <c r="V27" s="460"/>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row>
    <row r="28" spans="1:88" s="253" customFormat="1">
      <c r="A28" s="267" t="s">
        <v>138</v>
      </c>
      <c r="B28" s="257" t="s">
        <v>159</v>
      </c>
      <c r="C28" s="284">
        <v>16763.757379800001</v>
      </c>
      <c r="D28" s="285">
        <v>13498.396197</v>
      </c>
      <c r="E28" s="284">
        <v>27990.1108016</v>
      </c>
      <c r="F28" s="285">
        <v>24969.1108016</v>
      </c>
      <c r="G28" s="455">
        <v>268160.50199999998</v>
      </c>
      <c r="H28" s="456">
        <v>280610</v>
      </c>
      <c r="I28" s="457">
        <v>288431.27899999998</v>
      </c>
      <c r="J28" s="456">
        <v>314179</v>
      </c>
      <c r="K28" s="457">
        <v>279584</v>
      </c>
      <c r="L28" s="456">
        <v>324647</v>
      </c>
      <c r="M28" s="457">
        <v>343696</v>
      </c>
      <c r="N28" s="456">
        <v>359176</v>
      </c>
      <c r="O28" s="457">
        <v>450031.30599999998</v>
      </c>
      <c r="P28" s="460">
        <v>474975</v>
      </c>
      <c r="Q28" s="457">
        <v>542142.04600000009</v>
      </c>
      <c r="R28" s="460"/>
      <c r="S28" s="457">
        <v>412408.38699999999</v>
      </c>
      <c r="T28" s="460"/>
      <c r="U28" s="457">
        <v>431392.76300000004</v>
      </c>
      <c r="V28" s="460"/>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row>
    <row r="29" spans="1:88" s="253" customFormat="1">
      <c r="A29" s="267" t="s">
        <v>138</v>
      </c>
      <c r="B29" s="257" t="s">
        <v>67</v>
      </c>
      <c r="C29" s="284">
        <v>11690.4201858</v>
      </c>
      <c r="D29" s="285">
        <v>10229.0093112</v>
      </c>
      <c r="E29" s="284">
        <v>15570.431596800001</v>
      </c>
      <c r="F29" s="285">
        <v>15320.431596800001</v>
      </c>
      <c r="G29" s="455">
        <v>27971.955999999998</v>
      </c>
      <c r="H29" s="456">
        <v>27031</v>
      </c>
      <c r="I29" s="457">
        <v>27885.862000000001</v>
      </c>
      <c r="J29" s="456">
        <v>24518</v>
      </c>
      <c r="K29" s="457">
        <v>34746</v>
      </c>
      <c r="L29" s="456">
        <v>31373</v>
      </c>
      <c r="M29" s="457">
        <v>36111</v>
      </c>
      <c r="N29" s="456">
        <v>38102</v>
      </c>
      <c r="O29" s="457">
        <v>61478.756000000001</v>
      </c>
      <c r="P29" s="460">
        <v>45293</v>
      </c>
      <c r="Q29" s="457">
        <v>74206.762000000002</v>
      </c>
      <c r="R29" s="460"/>
      <c r="S29" s="457" t="s">
        <v>314</v>
      </c>
      <c r="T29" s="460"/>
      <c r="U29" s="457" t="s">
        <v>314</v>
      </c>
      <c r="V29" s="460"/>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row>
    <row r="30" spans="1:88" s="253" customFormat="1">
      <c r="A30" s="267" t="s">
        <v>138</v>
      </c>
      <c r="B30" s="257" t="s">
        <v>68</v>
      </c>
      <c r="C30" s="284">
        <v>10707.0968424</v>
      </c>
      <c r="D30" s="285">
        <v>8952.2659848000003</v>
      </c>
      <c r="E30" s="284">
        <v>12240.3054902</v>
      </c>
      <c r="F30" s="285">
        <v>11363.3054902</v>
      </c>
      <c r="G30" s="455">
        <v>106563.63800000001</v>
      </c>
      <c r="H30" s="456">
        <v>98989</v>
      </c>
      <c r="I30" s="457">
        <v>107028.549</v>
      </c>
      <c r="J30" s="456">
        <v>121898</v>
      </c>
      <c r="K30" s="457">
        <v>116057</v>
      </c>
      <c r="L30" s="456">
        <v>122795</v>
      </c>
      <c r="M30" s="457">
        <v>212219</v>
      </c>
      <c r="N30" s="456">
        <v>181819</v>
      </c>
      <c r="O30" s="457">
        <v>184877.5</v>
      </c>
      <c r="P30" s="460">
        <v>210308</v>
      </c>
      <c r="Q30" s="457">
        <v>235526.34100000001</v>
      </c>
      <c r="R30" s="460"/>
      <c r="S30" s="457">
        <v>263123.5</v>
      </c>
      <c r="T30" s="460"/>
      <c r="U30" s="457">
        <v>308908</v>
      </c>
      <c r="V30" s="460"/>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row>
    <row r="31" spans="1:88" s="253" customFormat="1">
      <c r="A31" s="267" t="s">
        <v>138</v>
      </c>
      <c r="B31" s="257" t="s">
        <v>69</v>
      </c>
      <c r="C31" s="284">
        <v>10128.068689600001</v>
      </c>
      <c r="D31" s="285">
        <v>9799.6205535999998</v>
      </c>
      <c r="E31" s="284">
        <v>19105.798538399999</v>
      </c>
      <c r="F31" s="285">
        <v>18855.798538399999</v>
      </c>
      <c r="G31" s="455">
        <v>33606.451000000001</v>
      </c>
      <c r="H31" s="456">
        <v>22220</v>
      </c>
      <c r="I31" s="457">
        <v>70280.14</v>
      </c>
      <c r="J31" s="456">
        <v>35493</v>
      </c>
      <c r="K31" s="457">
        <v>83027</v>
      </c>
      <c r="L31" s="456">
        <v>48346</v>
      </c>
      <c r="M31" s="457">
        <v>80266</v>
      </c>
      <c r="N31" s="456">
        <v>114035</v>
      </c>
      <c r="O31" s="457">
        <v>54166.305</v>
      </c>
      <c r="P31" s="460">
        <v>76763</v>
      </c>
      <c r="Q31" s="457">
        <v>52911.873</v>
      </c>
      <c r="R31" s="460"/>
      <c r="S31" s="457" t="s">
        <v>314</v>
      </c>
      <c r="T31" s="460"/>
      <c r="U31" s="457" t="s">
        <v>314</v>
      </c>
      <c r="V31" s="460"/>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row>
    <row r="32" spans="1:88" s="253" customFormat="1">
      <c r="A32" s="267" t="s">
        <v>138</v>
      </c>
      <c r="B32" s="257" t="s">
        <v>70</v>
      </c>
      <c r="C32" s="284">
        <v>14474.379860000001</v>
      </c>
      <c r="D32" s="285">
        <v>15242.63658</v>
      </c>
      <c r="E32" s="284">
        <v>17522.785</v>
      </c>
      <c r="F32" s="285">
        <v>17272.785</v>
      </c>
      <c r="G32" s="455">
        <v>22723.544999999998</v>
      </c>
      <c r="H32" s="456">
        <v>21794</v>
      </c>
      <c r="I32" s="457">
        <v>32186.494999999999</v>
      </c>
      <c r="J32" s="456">
        <v>66602</v>
      </c>
      <c r="K32" s="457">
        <v>49942</v>
      </c>
      <c r="L32" s="456">
        <v>61906</v>
      </c>
      <c r="M32" s="457">
        <v>52052</v>
      </c>
      <c r="N32" s="456">
        <v>53607</v>
      </c>
      <c r="O32" s="457">
        <v>74112.171000000002</v>
      </c>
      <c r="P32" s="460">
        <v>53285</v>
      </c>
      <c r="Q32" s="457">
        <v>222887.37</v>
      </c>
      <c r="R32" s="460"/>
      <c r="S32" s="457">
        <v>282192.97100000002</v>
      </c>
      <c r="T32" s="460"/>
      <c r="U32" s="457">
        <v>345045.09600000002</v>
      </c>
      <c r="V32" s="460"/>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row>
    <row r="33" spans="1:88" s="253" customFormat="1">
      <c r="A33" s="267" t="s">
        <v>147</v>
      </c>
      <c r="B33" s="257" t="s">
        <v>236</v>
      </c>
      <c r="C33" s="284">
        <v>76727.502819999994</v>
      </c>
      <c r="D33" s="285">
        <v>83234.996019999991</v>
      </c>
      <c r="E33" s="284">
        <v>115855.66084</v>
      </c>
      <c r="F33" s="285">
        <v>90287.660839999997</v>
      </c>
      <c r="G33" s="455">
        <v>208929</v>
      </c>
      <c r="H33" s="456">
        <v>566212</v>
      </c>
      <c r="I33" s="457">
        <v>221079.554</v>
      </c>
      <c r="J33" s="456">
        <v>319906</v>
      </c>
      <c r="K33" s="457">
        <v>348205</v>
      </c>
      <c r="L33" s="456">
        <v>412303</v>
      </c>
      <c r="M33" s="457">
        <v>355976</v>
      </c>
      <c r="N33" s="456">
        <v>472147</v>
      </c>
      <c r="O33" s="457">
        <v>405805.13699999999</v>
      </c>
      <c r="P33" s="460">
        <v>461759</v>
      </c>
      <c r="Q33" s="457">
        <v>620786.58799999999</v>
      </c>
      <c r="R33" s="460"/>
      <c r="S33" s="457">
        <v>721150.28199999989</v>
      </c>
      <c r="T33" s="460"/>
      <c r="U33" s="457">
        <v>859591.35000000009</v>
      </c>
      <c r="V33" s="460"/>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row>
    <row r="34" spans="1:88" s="253" customFormat="1">
      <c r="A34" s="269" t="s">
        <v>235</v>
      </c>
      <c r="B34" s="259"/>
      <c r="C34" s="286">
        <v>140491.22577760002</v>
      </c>
      <c r="D34" s="287">
        <v>140956.92464659997</v>
      </c>
      <c r="E34" s="286">
        <v>208285.092267</v>
      </c>
      <c r="F34" s="287">
        <v>178069.092267</v>
      </c>
      <c r="G34" s="463">
        <f>SUM(G28:G33)</f>
        <v>667955.09199999995</v>
      </c>
      <c r="H34" s="463">
        <f t="shared" ref="H34:U34" si="2">SUM(H28:H33)</f>
        <v>1016856</v>
      </c>
      <c r="I34" s="463">
        <f t="shared" si="2"/>
        <v>746891.87900000007</v>
      </c>
      <c r="J34" s="463">
        <f t="shared" si="2"/>
        <v>882596</v>
      </c>
      <c r="K34" s="463">
        <f t="shared" si="2"/>
        <v>911561</v>
      </c>
      <c r="L34" s="463">
        <f t="shared" si="2"/>
        <v>1001370</v>
      </c>
      <c r="M34" s="463">
        <f t="shared" si="2"/>
        <v>1080320</v>
      </c>
      <c r="N34" s="463">
        <f t="shared" si="2"/>
        <v>1218886</v>
      </c>
      <c r="O34" s="463">
        <f t="shared" si="2"/>
        <v>1230471.1749999998</v>
      </c>
      <c r="P34" s="463">
        <f t="shared" si="2"/>
        <v>1322383</v>
      </c>
      <c r="Q34" s="463">
        <f t="shared" si="2"/>
        <v>1748460.98</v>
      </c>
      <c r="R34" s="463"/>
      <c r="S34" s="463">
        <f>SUM(S28:S33)</f>
        <v>1678875.14</v>
      </c>
      <c r="T34" s="463"/>
      <c r="U34" s="463">
        <f t="shared" si="2"/>
        <v>1944937.2090000003</v>
      </c>
      <c r="V34" s="463"/>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row>
    <row r="35" spans="1:88" s="253" customFormat="1">
      <c r="A35" s="267"/>
      <c r="B35" s="257"/>
      <c r="C35" s="284"/>
      <c r="D35" s="285"/>
      <c r="E35" s="284"/>
      <c r="F35" s="285"/>
      <c r="G35" s="455"/>
      <c r="H35" s="456"/>
      <c r="I35" s="457"/>
      <c r="J35" s="456"/>
      <c r="K35" s="457"/>
      <c r="L35" s="456"/>
      <c r="M35" s="457"/>
      <c r="N35" s="456"/>
      <c r="O35" s="457"/>
      <c r="P35" s="460"/>
      <c r="Q35" s="457"/>
      <c r="R35" s="460"/>
      <c r="S35" s="457"/>
      <c r="T35" s="460"/>
      <c r="U35" s="457"/>
      <c r="V35" s="460"/>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row>
    <row r="36" spans="1:88" s="253" customFormat="1">
      <c r="A36" s="267" t="s">
        <v>138</v>
      </c>
      <c r="B36" s="257" t="s">
        <v>72</v>
      </c>
      <c r="C36" s="284">
        <v>6940.2183881999999</v>
      </c>
      <c r="D36" s="285">
        <v>5902.0656766000002</v>
      </c>
      <c r="E36" s="284">
        <v>6035.5203799999999</v>
      </c>
      <c r="F36" s="285">
        <v>5987.5203799999999</v>
      </c>
      <c r="G36" s="455">
        <v>82667.462</v>
      </c>
      <c r="H36" s="456">
        <v>84172</v>
      </c>
      <c r="I36" s="457">
        <v>128817.238</v>
      </c>
      <c r="J36" s="456">
        <v>93852</v>
      </c>
      <c r="K36" s="457">
        <v>133904</v>
      </c>
      <c r="L36" s="456">
        <v>140776</v>
      </c>
      <c r="M36" s="457">
        <v>140931</v>
      </c>
      <c r="N36" s="456">
        <v>124967</v>
      </c>
      <c r="O36" s="457">
        <v>144917.06699999998</v>
      </c>
      <c r="P36" s="460">
        <v>157296</v>
      </c>
      <c r="Q36" s="457">
        <v>177629</v>
      </c>
      <c r="R36" s="460"/>
      <c r="S36" s="457">
        <v>175485</v>
      </c>
      <c r="T36" s="460"/>
      <c r="U36" s="457">
        <v>197751</v>
      </c>
      <c r="V36" s="460"/>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row>
    <row r="37" spans="1:88" s="253" customFormat="1">
      <c r="A37" s="267" t="s">
        <v>138</v>
      </c>
      <c r="B37" s="257" t="s">
        <v>73</v>
      </c>
      <c r="C37" s="284">
        <v>23541.737495000001</v>
      </c>
      <c r="D37" s="285">
        <v>22453.710254999998</v>
      </c>
      <c r="E37" s="284">
        <v>26940.390066400003</v>
      </c>
      <c r="F37" s="285">
        <v>26690.390066400003</v>
      </c>
      <c r="G37" s="455">
        <v>19748.434000000001</v>
      </c>
      <c r="H37" s="456">
        <v>21616</v>
      </c>
      <c r="I37" s="457">
        <v>23544.252999999997</v>
      </c>
      <c r="J37" s="456">
        <v>40574</v>
      </c>
      <c r="K37" s="457">
        <v>38289</v>
      </c>
      <c r="L37" s="456">
        <v>39852</v>
      </c>
      <c r="M37" s="457">
        <v>34986</v>
      </c>
      <c r="N37" s="456">
        <v>42853</v>
      </c>
      <c r="O37" s="457">
        <v>63402.770000000004</v>
      </c>
      <c r="P37" s="460">
        <v>65013</v>
      </c>
      <c r="Q37" s="457">
        <v>78398.89</v>
      </c>
      <c r="R37" s="460"/>
      <c r="S37" s="457">
        <v>97182.884999999995</v>
      </c>
      <c r="T37" s="460"/>
      <c r="U37" s="457">
        <v>111900.524</v>
      </c>
      <c r="V37" s="460"/>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row>
    <row r="38" spans="1:88" s="253" customFormat="1">
      <c r="A38" s="267" t="s">
        <v>138</v>
      </c>
      <c r="B38" s="257" t="s">
        <v>74</v>
      </c>
      <c r="C38" s="284">
        <v>21350.653306</v>
      </c>
      <c r="D38" s="285">
        <v>20154.135625800001</v>
      </c>
      <c r="E38" s="284">
        <v>24748.4141088</v>
      </c>
      <c r="F38" s="285">
        <v>24498.4141088</v>
      </c>
      <c r="G38" s="455">
        <v>28711.089999999997</v>
      </c>
      <c r="H38" s="456">
        <v>26002</v>
      </c>
      <c r="I38" s="457">
        <v>38970.165000000001</v>
      </c>
      <c r="J38" s="456">
        <v>35351</v>
      </c>
      <c r="K38" s="457">
        <v>44375</v>
      </c>
      <c r="L38" s="456">
        <v>42669</v>
      </c>
      <c r="M38" s="457">
        <v>46322</v>
      </c>
      <c r="N38" s="456">
        <v>56695</v>
      </c>
      <c r="O38" s="457">
        <v>59173.552000000003</v>
      </c>
      <c r="P38" s="460">
        <v>72866</v>
      </c>
      <c r="Q38" s="457">
        <v>73517.312999999995</v>
      </c>
      <c r="R38" s="460"/>
      <c r="S38" s="457" t="s">
        <v>314</v>
      </c>
      <c r="T38" s="460"/>
      <c r="U38" s="457" t="s">
        <v>314</v>
      </c>
      <c r="V38" s="460"/>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row>
    <row r="39" spans="1:88" s="253" customFormat="1">
      <c r="A39" s="267" t="s">
        <v>138</v>
      </c>
      <c r="B39" s="257" t="s">
        <v>75</v>
      </c>
      <c r="C39" s="284">
        <v>13260.246418799999</v>
      </c>
      <c r="D39" s="285">
        <v>13874.609940599999</v>
      </c>
      <c r="E39" s="284">
        <v>18321.630135200001</v>
      </c>
      <c r="F39" s="285">
        <v>18071.630135200001</v>
      </c>
      <c r="G39" s="455">
        <v>77858.133000000002</v>
      </c>
      <c r="H39" s="456">
        <v>51822</v>
      </c>
      <c r="I39" s="457">
        <v>83813.194000000018</v>
      </c>
      <c r="J39" s="456">
        <v>65042</v>
      </c>
      <c r="K39" s="457">
        <v>128289</v>
      </c>
      <c r="L39" s="456">
        <v>70505</v>
      </c>
      <c r="M39" s="457">
        <v>124787</v>
      </c>
      <c r="N39" s="456">
        <v>101548</v>
      </c>
      <c r="O39" s="457">
        <v>179690.74699999997</v>
      </c>
      <c r="P39" s="460">
        <v>128504</v>
      </c>
      <c r="Q39" s="457">
        <v>167525</v>
      </c>
      <c r="R39" s="460"/>
      <c r="S39" s="457">
        <v>181386</v>
      </c>
      <c r="T39" s="460"/>
      <c r="U39" s="457">
        <v>189511</v>
      </c>
      <c r="V39" s="460"/>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row>
    <row r="40" spans="1:88" s="253" customFormat="1">
      <c r="A40" s="267" t="s">
        <v>147</v>
      </c>
      <c r="B40" s="257" t="s">
        <v>238</v>
      </c>
      <c r="C40" s="284">
        <v>121669</v>
      </c>
      <c r="D40" s="285">
        <v>124480</v>
      </c>
      <c r="E40" s="284">
        <v>132603</v>
      </c>
      <c r="F40" s="285">
        <v>120868</v>
      </c>
      <c r="G40" s="455">
        <v>106755.827</v>
      </c>
      <c r="H40" s="456">
        <v>60144</v>
      </c>
      <c r="I40" s="457">
        <v>113980.99799999999</v>
      </c>
      <c r="J40" s="456">
        <v>69222</v>
      </c>
      <c r="K40" s="457">
        <v>172885</v>
      </c>
      <c r="L40" s="456">
        <v>141765</v>
      </c>
      <c r="M40" s="457">
        <v>224938</v>
      </c>
      <c r="N40" s="456">
        <v>277313</v>
      </c>
      <c r="O40" s="457">
        <v>511374.02100000001</v>
      </c>
      <c r="P40" s="460">
        <v>339699</v>
      </c>
      <c r="Q40" s="457">
        <v>333943</v>
      </c>
      <c r="R40" s="460"/>
      <c r="S40" s="457">
        <v>164981</v>
      </c>
      <c r="T40" s="460"/>
      <c r="U40" s="457">
        <v>43665.89</v>
      </c>
      <c r="V40" s="460"/>
      <c r="W40" s="450"/>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row>
    <row r="41" spans="1:88" s="253" customFormat="1">
      <c r="A41" s="269" t="s">
        <v>268</v>
      </c>
      <c r="B41" s="259"/>
      <c r="C41" s="286">
        <v>186761.85560800001</v>
      </c>
      <c r="D41" s="287">
        <v>186864.52149800002</v>
      </c>
      <c r="E41" s="286">
        <v>208648.95469039999</v>
      </c>
      <c r="F41" s="287">
        <v>196115.95469039999</v>
      </c>
      <c r="G41" s="463">
        <f>SUM(G36:G40)</f>
        <v>315740.946</v>
      </c>
      <c r="H41" s="463">
        <f t="shared" ref="H41:U41" si="3">SUM(H36:H40)</f>
        <v>243756</v>
      </c>
      <c r="I41" s="463">
        <f t="shared" si="3"/>
        <v>389125.848</v>
      </c>
      <c r="J41" s="463">
        <f t="shared" si="3"/>
        <v>304041</v>
      </c>
      <c r="K41" s="463">
        <f t="shared" si="3"/>
        <v>517742</v>
      </c>
      <c r="L41" s="463">
        <f t="shared" si="3"/>
        <v>435567</v>
      </c>
      <c r="M41" s="463">
        <f t="shared" si="3"/>
        <v>571964</v>
      </c>
      <c r="N41" s="463">
        <f t="shared" si="3"/>
        <v>603376</v>
      </c>
      <c r="O41" s="463">
        <f t="shared" si="3"/>
        <v>958558.15700000001</v>
      </c>
      <c r="P41" s="463">
        <f t="shared" si="3"/>
        <v>763378</v>
      </c>
      <c r="Q41" s="463">
        <f t="shared" si="3"/>
        <v>831013.20299999998</v>
      </c>
      <c r="R41" s="463"/>
      <c r="S41" s="463">
        <f t="shared" si="3"/>
        <v>619034.88500000001</v>
      </c>
      <c r="T41" s="463"/>
      <c r="U41" s="463">
        <f t="shared" si="3"/>
        <v>542828.41399999999</v>
      </c>
      <c r="V41" s="467"/>
      <c r="W41" s="451"/>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row>
    <row r="42" spans="1:88" s="253" customFormat="1">
      <c r="A42" s="267"/>
      <c r="B42" s="257"/>
      <c r="C42" s="284"/>
      <c r="D42" s="285"/>
      <c r="E42" s="284"/>
      <c r="F42" s="285"/>
      <c r="G42" s="455"/>
      <c r="H42" s="456"/>
      <c r="I42" s="457"/>
      <c r="J42" s="456"/>
      <c r="K42" s="457"/>
      <c r="L42" s="456"/>
      <c r="M42" s="457"/>
      <c r="N42" s="456"/>
      <c r="O42" s="457"/>
      <c r="P42" s="460"/>
      <c r="Q42" s="457"/>
      <c r="R42" s="460"/>
      <c r="S42" s="457"/>
      <c r="T42" s="460"/>
      <c r="U42" s="457"/>
      <c r="V42" s="460"/>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row>
    <row r="43" spans="1:88" s="253" customFormat="1">
      <c r="A43" s="267" t="s">
        <v>138</v>
      </c>
      <c r="B43" s="257" t="s">
        <v>77</v>
      </c>
      <c r="C43" s="284">
        <v>47974.4424784</v>
      </c>
      <c r="D43" s="285">
        <v>48981.682288399999</v>
      </c>
      <c r="E43" s="284">
        <v>79467.646374799995</v>
      </c>
      <c r="F43" s="285">
        <v>70273.646374799995</v>
      </c>
      <c r="G43" s="455">
        <v>497995.85</v>
      </c>
      <c r="H43" s="456">
        <v>452835</v>
      </c>
      <c r="I43" s="457">
        <v>567543.36600000004</v>
      </c>
      <c r="J43" s="456">
        <v>624045</v>
      </c>
      <c r="K43" s="457">
        <v>681516</v>
      </c>
      <c r="L43" s="456">
        <v>709549</v>
      </c>
      <c r="M43" s="457">
        <v>859267</v>
      </c>
      <c r="N43" s="456">
        <v>994633.34499999997</v>
      </c>
      <c r="O43" s="457">
        <v>1090809.4279999998</v>
      </c>
      <c r="P43" s="460">
        <v>1247899</v>
      </c>
      <c r="Q43" s="457">
        <v>1235141</v>
      </c>
      <c r="R43" s="460"/>
      <c r="S43" s="457">
        <v>1161142</v>
      </c>
      <c r="T43" s="460"/>
      <c r="U43" s="457">
        <v>1280949</v>
      </c>
      <c r="V43" s="460"/>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row>
    <row r="44" spans="1:88" s="253" customFormat="1">
      <c r="A44" s="267" t="s">
        <v>138</v>
      </c>
      <c r="B44" s="257" t="s">
        <v>269</v>
      </c>
      <c r="C44" s="284">
        <v>4997</v>
      </c>
      <c r="D44" s="285">
        <v>3497</v>
      </c>
      <c r="E44" s="284">
        <v>4339</v>
      </c>
      <c r="F44" s="285">
        <v>4092</v>
      </c>
      <c r="G44" s="455">
        <v>19878.61</v>
      </c>
      <c r="H44" s="456">
        <v>19469</v>
      </c>
      <c r="I44" s="457">
        <v>21204.142</v>
      </c>
      <c r="J44" s="456">
        <v>17927</v>
      </c>
      <c r="K44" s="457">
        <v>20489</v>
      </c>
      <c r="L44" s="456">
        <v>23295</v>
      </c>
      <c r="M44" s="457">
        <v>29527</v>
      </c>
      <c r="N44" s="456">
        <v>24035</v>
      </c>
      <c r="O44" s="457">
        <v>22024.304</v>
      </c>
      <c r="P44" s="460">
        <v>45751</v>
      </c>
      <c r="Q44" s="457">
        <v>39403.578999999998</v>
      </c>
      <c r="R44" s="460"/>
      <c r="S44" s="457">
        <v>37479.875</v>
      </c>
      <c r="T44" s="460"/>
      <c r="U44" s="457">
        <v>31472.646000000001</v>
      </c>
      <c r="V44" s="460"/>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row>
    <row r="45" spans="1:88" s="253" customFormat="1">
      <c r="A45" s="267" t="s">
        <v>138</v>
      </c>
      <c r="B45" s="257" t="s">
        <v>79</v>
      </c>
      <c r="C45" s="284">
        <v>21893.700539999998</v>
      </c>
      <c r="D45" s="285">
        <v>25239.790236000001</v>
      </c>
      <c r="E45" s="284">
        <v>11106.3627512</v>
      </c>
      <c r="F45" s="285">
        <v>10856.3627512</v>
      </c>
      <c r="G45" s="455">
        <v>21220.225999999999</v>
      </c>
      <c r="H45" s="456">
        <v>15928</v>
      </c>
      <c r="I45" s="457">
        <v>34427.101000000002</v>
      </c>
      <c r="J45" s="456">
        <v>19094</v>
      </c>
      <c r="K45" s="457">
        <v>35149</v>
      </c>
      <c r="L45" s="456">
        <v>23217</v>
      </c>
      <c r="M45" s="457">
        <v>47398</v>
      </c>
      <c r="N45" s="456">
        <v>34291</v>
      </c>
      <c r="O45" s="457">
        <v>54488.490999999995</v>
      </c>
      <c r="P45" s="460">
        <v>58841</v>
      </c>
      <c r="Q45" s="457">
        <v>74664.03</v>
      </c>
      <c r="R45" s="460"/>
      <c r="S45" s="457" t="s">
        <v>314</v>
      </c>
      <c r="T45" s="460"/>
      <c r="U45" s="457" t="s">
        <v>314</v>
      </c>
      <c r="V45" s="460"/>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row>
    <row r="46" spans="1:88" s="253" customFormat="1">
      <c r="A46" s="267" t="s">
        <v>147</v>
      </c>
      <c r="B46" s="257" t="s">
        <v>240</v>
      </c>
      <c r="C46" s="284">
        <v>32635</v>
      </c>
      <c r="D46" s="285">
        <v>36125</v>
      </c>
      <c r="E46" s="284">
        <v>31064</v>
      </c>
      <c r="F46" s="285">
        <v>25071</v>
      </c>
      <c r="G46" s="455">
        <v>45653.042000000001</v>
      </c>
      <c r="H46" s="456">
        <v>60095</v>
      </c>
      <c r="I46" s="457">
        <v>77126.992999999988</v>
      </c>
      <c r="J46" s="456">
        <v>42042</v>
      </c>
      <c r="K46" s="457">
        <v>84464</v>
      </c>
      <c r="L46" s="456">
        <v>58814</v>
      </c>
      <c r="M46" s="457">
        <v>122728</v>
      </c>
      <c r="N46" s="456">
        <v>146376</v>
      </c>
      <c r="O46" s="457">
        <v>206710.42200000002</v>
      </c>
      <c r="P46" s="460">
        <v>185570</v>
      </c>
      <c r="Q46" s="457">
        <v>193513.95500000002</v>
      </c>
      <c r="R46" s="460"/>
      <c r="S46" s="457">
        <v>161387.11599999998</v>
      </c>
      <c r="T46" s="460"/>
      <c r="U46" s="457">
        <v>179935.492</v>
      </c>
      <c r="V46" s="460"/>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row>
    <row r="47" spans="1:88" s="253" customFormat="1">
      <c r="A47" s="269" t="s">
        <v>270</v>
      </c>
      <c r="B47" s="259"/>
      <c r="C47" s="286">
        <v>107500.14301840001</v>
      </c>
      <c r="D47" s="287">
        <v>113843.4725244</v>
      </c>
      <c r="E47" s="286">
        <v>125977.00912599999</v>
      </c>
      <c r="F47" s="287">
        <v>110293.00912599999</v>
      </c>
      <c r="G47" s="463">
        <f>SUM(G43:G46)</f>
        <v>584747.728</v>
      </c>
      <c r="H47" s="463">
        <f t="shared" ref="H47:U47" si="4">SUM(H43:H46)</f>
        <v>548327</v>
      </c>
      <c r="I47" s="463">
        <f t="shared" si="4"/>
        <v>700301.60200000007</v>
      </c>
      <c r="J47" s="463">
        <f t="shared" si="4"/>
        <v>703108</v>
      </c>
      <c r="K47" s="463">
        <f t="shared" si="4"/>
        <v>821618</v>
      </c>
      <c r="L47" s="463">
        <f t="shared" si="4"/>
        <v>814875</v>
      </c>
      <c r="M47" s="463">
        <f t="shared" si="4"/>
        <v>1058920</v>
      </c>
      <c r="N47" s="463">
        <f t="shared" si="4"/>
        <v>1199335.345</v>
      </c>
      <c r="O47" s="463">
        <f t="shared" si="4"/>
        <v>1374032.6449999998</v>
      </c>
      <c r="P47" s="463">
        <f t="shared" si="4"/>
        <v>1538061</v>
      </c>
      <c r="Q47" s="463">
        <f t="shared" si="4"/>
        <v>1542722.564</v>
      </c>
      <c r="R47" s="463"/>
      <c r="S47" s="463">
        <f t="shared" si="4"/>
        <v>1360008.9909999999</v>
      </c>
      <c r="T47" s="463"/>
      <c r="U47" s="463">
        <f t="shared" si="4"/>
        <v>1492357.138</v>
      </c>
      <c r="V47" s="466"/>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row>
    <row r="48" spans="1:88" s="253" customFormat="1">
      <c r="A48" s="258"/>
      <c r="B48" s="260"/>
      <c r="C48" s="284"/>
      <c r="D48" s="285"/>
      <c r="E48" s="284"/>
      <c r="F48" s="285"/>
      <c r="G48" s="455"/>
      <c r="H48" s="456"/>
      <c r="I48" s="457"/>
      <c r="J48" s="456"/>
      <c r="K48" s="457"/>
      <c r="L48" s="456"/>
      <c r="M48" s="457"/>
      <c r="N48" s="456"/>
      <c r="O48" s="457"/>
      <c r="P48" s="460"/>
      <c r="Q48" s="457"/>
      <c r="R48" s="460"/>
      <c r="S48" s="457"/>
      <c r="T48" s="460"/>
      <c r="U48" s="457"/>
      <c r="V48" s="460"/>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row>
    <row r="49" spans="1:88" s="253" customFormat="1">
      <c r="A49" s="267" t="s">
        <v>138</v>
      </c>
      <c r="B49" s="257" t="s">
        <v>177</v>
      </c>
      <c r="C49" s="284">
        <v>11686.245278599999</v>
      </c>
      <c r="D49" s="285">
        <v>11520.063317600001</v>
      </c>
      <c r="E49" s="284">
        <v>11655.900844399999</v>
      </c>
      <c r="F49" s="285">
        <v>10661.900844399999</v>
      </c>
      <c r="G49" s="455">
        <v>45290.447</v>
      </c>
      <c r="H49" s="456">
        <v>35661</v>
      </c>
      <c r="I49" s="457">
        <v>40679.256000000001</v>
      </c>
      <c r="J49" s="456">
        <v>39344</v>
      </c>
      <c r="K49" s="457">
        <v>40972</v>
      </c>
      <c r="L49" s="456">
        <v>50821</v>
      </c>
      <c r="M49" s="457">
        <v>47352</v>
      </c>
      <c r="N49" s="456">
        <v>54031</v>
      </c>
      <c r="O49" s="457">
        <v>61128.714</v>
      </c>
      <c r="P49" s="460">
        <v>87678</v>
      </c>
      <c r="Q49" s="457">
        <v>69410.532999999996</v>
      </c>
      <c r="R49" s="460"/>
      <c r="S49" s="457">
        <v>61455.008999999998</v>
      </c>
      <c r="T49" s="460"/>
      <c r="U49" s="457">
        <v>65214.179000000004</v>
      </c>
      <c r="V49" s="460"/>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row>
    <row r="50" spans="1:88" s="253" customFormat="1">
      <c r="A50" s="267" t="s">
        <v>138</v>
      </c>
      <c r="B50" s="257" t="s">
        <v>179</v>
      </c>
      <c r="C50" s="284">
        <v>10172.92</v>
      </c>
      <c r="D50" s="285">
        <v>10154.270002400001</v>
      </c>
      <c r="E50" s="284">
        <v>13443.101671</v>
      </c>
      <c r="F50" s="285">
        <v>13245.101671</v>
      </c>
      <c r="G50" s="455">
        <v>55929.249000000003</v>
      </c>
      <c r="H50" s="456">
        <v>43757</v>
      </c>
      <c r="I50" s="457">
        <v>59827.028000000006</v>
      </c>
      <c r="J50" s="456">
        <v>43757</v>
      </c>
      <c r="K50" s="457">
        <v>59082</v>
      </c>
      <c r="L50" s="456">
        <v>55712</v>
      </c>
      <c r="M50" s="457">
        <v>78814</v>
      </c>
      <c r="N50" s="456">
        <v>71722</v>
      </c>
      <c r="O50" s="457">
        <v>110177.26</v>
      </c>
      <c r="P50" s="460">
        <v>79245</v>
      </c>
      <c r="Q50" s="457">
        <v>143091.09100000001</v>
      </c>
      <c r="R50" s="460"/>
      <c r="S50" s="457" t="s">
        <v>314</v>
      </c>
      <c r="T50" s="460"/>
      <c r="U50" s="457" t="s">
        <v>314</v>
      </c>
      <c r="V50" s="460"/>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row>
    <row r="51" spans="1:88" s="253" customFormat="1">
      <c r="A51" s="267" t="s">
        <v>138</v>
      </c>
      <c r="B51" s="257" t="s">
        <v>83</v>
      </c>
      <c r="C51" s="284">
        <v>20102.473740000001</v>
      </c>
      <c r="D51" s="285">
        <v>16529.705107400001</v>
      </c>
      <c r="E51" s="284">
        <v>24492.310939799998</v>
      </c>
      <c r="F51" s="285">
        <v>24492.310939799998</v>
      </c>
      <c r="G51" s="455">
        <v>172522.25099999999</v>
      </c>
      <c r="H51" s="456">
        <v>142077</v>
      </c>
      <c r="I51" s="457">
        <v>175365.484</v>
      </c>
      <c r="J51" s="456">
        <v>151541</v>
      </c>
      <c r="K51" s="457">
        <v>279070</v>
      </c>
      <c r="L51" s="456">
        <v>154288</v>
      </c>
      <c r="M51" s="457">
        <v>374662</v>
      </c>
      <c r="N51" s="456">
        <v>314875</v>
      </c>
      <c r="O51" s="457">
        <v>241889.31</v>
      </c>
      <c r="P51" s="460">
        <v>268216</v>
      </c>
      <c r="Q51" s="457">
        <v>300213.64</v>
      </c>
      <c r="R51" s="460"/>
      <c r="S51" s="457">
        <v>320222.90999999997</v>
      </c>
      <c r="T51" s="460"/>
      <c r="U51" s="457">
        <v>344236.27</v>
      </c>
      <c r="V51" s="460"/>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row>
    <row r="52" spans="1:88" s="253" customFormat="1">
      <c r="A52" s="267" t="s">
        <v>138</v>
      </c>
      <c r="B52" s="257" t="s">
        <v>84</v>
      </c>
      <c r="C52" s="284">
        <v>26081.1610602</v>
      </c>
      <c r="D52" s="285">
        <v>25329.4714642</v>
      </c>
      <c r="E52" s="284">
        <v>19937.493854799999</v>
      </c>
      <c r="F52" s="285">
        <v>19687.493854799999</v>
      </c>
      <c r="G52" s="455">
        <v>32538.71</v>
      </c>
      <c r="H52" s="456">
        <v>30068</v>
      </c>
      <c r="I52" s="457">
        <v>78676.572</v>
      </c>
      <c r="J52" s="456">
        <v>39863</v>
      </c>
      <c r="K52" s="457">
        <v>44022</v>
      </c>
      <c r="L52" s="456">
        <v>43852</v>
      </c>
      <c r="M52" s="457">
        <v>41049</v>
      </c>
      <c r="N52" s="456">
        <v>51678</v>
      </c>
      <c r="O52" s="457">
        <v>83767.885999999999</v>
      </c>
      <c r="P52" s="460">
        <v>63919</v>
      </c>
      <c r="Q52" s="457">
        <v>91327.85</v>
      </c>
      <c r="R52" s="460"/>
      <c r="S52" s="457">
        <v>106331.00099999999</v>
      </c>
      <c r="T52" s="460"/>
      <c r="U52" s="457">
        <v>123046.671</v>
      </c>
      <c r="V52" s="460"/>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row>
    <row r="53" spans="1:88" s="253" customFormat="1">
      <c r="A53" s="267" t="s">
        <v>138</v>
      </c>
      <c r="B53" s="257" t="s">
        <v>85</v>
      </c>
      <c r="C53" s="284">
        <v>38078.2326178</v>
      </c>
      <c r="D53" s="285">
        <v>36975.632313399998</v>
      </c>
      <c r="E53" s="284">
        <v>49889.9306</v>
      </c>
      <c r="F53" s="285">
        <v>33544</v>
      </c>
      <c r="G53" s="455">
        <v>100424.31</v>
      </c>
      <c r="H53" s="456">
        <v>70856</v>
      </c>
      <c r="I53" s="457">
        <v>86952.701000000001</v>
      </c>
      <c r="J53" s="456">
        <v>96808</v>
      </c>
      <c r="K53" s="457">
        <v>93051</v>
      </c>
      <c r="L53" s="456">
        <v>96394</v>
      </c>
      <c r="M53" s="457">
        <v>123732</v>
      </c>
      <c r="N53" s="456">
        <v>117694</v>
      </c>
      <c r="O53" s="457">
        <v>139023.82500000001</v>
      </c>
      <c r="P53" s="460">
        <v>161083</v>
      </c>
      <c r="Q53" s="457">
        <v>176032.12399999998</v>
      </c>
      <c r="R53" s="460"/>
      <c r="S53" s="457">
        <v>180494.125</v>
      </c>
      <c r="T53" s="460"/>
      <c r="U53" s="457">
        <v>196419.46799999999</v>
      </c>
      <c r="V53" s="460"/>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row>
    <row r="54" spans="1:88" s="253" customFormat="1">
      <c r="A54" s="267" t="s">
        <v>147</v>
      </c>
      <c r="B54" s="257" t="s">
        <v>242</v>
      </c>
      <c r="C54" s="284">
        <v>160468.05110440002</v>
      </c>
      <c r="D54" s="285">
        <v>184515.84434439999</v>
      </c>
      <c r="E54" s="284">
        <v>184207.06675999999</v>
      </c>
      <c r="F54" s="285">
        <v>155733.06676000002</v>
      </c>
      <c r="G54" s="455">
        <v>253224.79099999997</v>
      </c>
      <c r="H54" s="456">
        <v>493781</v>
      </c>
      <c r="I54" s="457">
        <v>231656.05300000001</v>
      </c>
      <c r="J54" s="456">
        <v>390751</v>
      </c>
      <c r="K54" s="457">
        <v>279788</v>
      </c>
      <c r="L54" s="456">
        <v>535986</v>
      </c>
      <c r="M54" s="457">
        <v>442154</v>
      </c>
      <c r="N54" s="456">
        <v>461216</v>
      </c>
      <c r="O54" s="457">
        <v>454505.79499999998</v>
      </c>
      <c r="P54" s="460">
        <v>432935</v>
      </c>
      <c r="Q54" s="457">
        <v>529619.28</v>
      </c>
      <c r="R54" s="460"/>
      <c r="S54" s="457">
        <v>578216.88800000004</v>
      </c>
      <c r="T54" s="460"/>
      <c r="U54" s="457">
        <v>636479.88699999999</v>
      </c>
      <c r="V54" s="460"/>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row>
    <row r="55" spans="1:88" s="253" customFormat="1">
      <c r="A55" s="269" t="s">
        <v>271</v>
      </c>
      <c r="B55" s="259"/>
      <c r="C55" s="286">
        <v>266589.08380100003</v>
      </c>
      <c r="D55" s="287">
        <v>285024.98654939997</v>
      </c>
      <c r="E55" s="286">
        <v>303625.80466999998</v>
      </c>
      <c r="F55" s="287">
        <v>257363.87407000002</v>
      </c>
      <c r="G55" s="463">
        <f>SUM(G49:G54)</f>
        <v>659929.75799999991</v>
      </c>
      <c r="H55" s="463">
        <f t="shared" ref="H55:U55" si="5">SUM(H49:H54)</f>
        <v>816200</v>
      </c>
      <c r="I55" s="463">
        <f t="shared" si="5"/>
        <v>673157.09400000004</v>
      </c>
      <c r="J55" s="463">
        <f t="shared" si="5"/>
        <v>762064</v>
      </c>
      <c r="K55" s="463">
        <f t="shared" si="5"/>
        <v>795985</v>
      </c>
      <c r="L55" s="463">
        <f t="shared" si="5"/>
        <v>937053</v>
      </c>
      <c r="M55" s="463">
        <f t="shared" si="5"/>
        <v>1107763</v>
      </c>
      <c r="N55" s="463">
        <f t="shared" si="5"/>
        <v>1071216</v>
      </c>
      <c r="O55" s="463">
        <f t="shared" si="5"/>
        <v>1090492.79</v>
      </c>
      <c r="P55" s="463">
        <f t="shared" si="5"/>
        <v>1093076</v>
      </c>
      <c r="Q55" s="463">
        <f t="shared" si="5"/>
        <v>1309694.5180000002</v>
      </c>
      <c r="R55" s="463"/>
      <c r="S55" s="463">
        <f t="shared" si="5"/>
        <v>1246719.933</v>
      </c>
      <c r="T55" s="463"/>
      <c r="U55" s="463">
        <f t="shared" si="5"/>
        <v>1365396.4750000001</v>
      </c>
      <c r="V55" s="467"/>
      <c r="W55" s="453"/>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row>
    <row r="56" spans="1:88" s="253" customFormat="1">
      <c r="A56" s="267"/>
      <c r="B56" s="257"/>
      <c r="C56" s="284"/>
      <c r="D56" s="285"/>
      <c r="E56" s="284"/>
      <c r="F56" s="285"/>
      <c r="G56" s="455"/>
      <c r="H56" s="456"/>
      <c r="I56" s="457"/>
      <c r="J56" s="456"/>
      <c r="K56" s="457"/>
      <c r="L56" s="456"/>
      <c r="M56" s="457"/>
      <c r="N56" s="456"/>
      <c r="O56" s="457"/>
      <c r="P56" s="460"/>
      <c r="Q56" s="457"/>
      <c r="R56" s="460"/>
      <c r="S56" s="457"/>
      <c r="T56" s="460"/>
      <c r="U56" s="457"/>
      <c r="V56" s="460"/>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row>
    <row r="57" spans="1:88" s="253" customFormat="1">
      <c r="A57" s="267" t="s">
        <v>138</v>
      </c>
      <c r="B57" s="257" t="s">
        <v>87</v>
      </c>
      <c r="C57" s="284">
        <v>12578.7531</v>
      </c>
      <c r="D57" s="285">
        <v>12644.659851599999</v>
      </c>
      <c r="E57" s="284">
        <v>15032.737775600001</v>
      </c>
      <c r="F57" s="285">
        <v>14782.737775600001</v>
      </c>
      <c r="G57" s="455">
        <v>38949.341</v>
      </c>
      <c r="H57" s="456">
        <v>45346</v>
      </c>
      <c r="I57" s="457">
        <v>46469.998000000007</v>
      </c>
      <c r="J57" s="456">
        <v>68211</v>
      </c>
      <c r="K57" s="457">
        <v>38970</v>
      </c>
      <c r="L57" s="456">
        <v>38427</v>
      </c>
      <c r="M57" s="457">
        <v>47173</v>
      </c>
      <c r="N57" s="456">
        <v>37359</v>
      </c>
      <c r="O57" s="457">
        <v>57723.222999999998</v>
      </c>
      <c r="P57" s="460">
        <v>57237</v>
      </c>
      <c r="Q57" s="457">
        <v>56487.76</v>
      </c>
      <c r="R57" s="460"/>
      <c r="S57" s="457">
        <v>63449.472999999998</v>
      </c>
      <c r="T57" s="460"/>
      <c r="U57" s="457">
        <v>68704.781000000003</v>
      </c>
      <c r="V57" s="460"/>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row>
    <row r="58" spans="1:88" s="253" customFormat="1">
      <c r="A58" s="267" t="s">
        <v>138</v>
      </c>
      <c r="B58" s="257" t="s">
        <v>88</v>
      </c>
      <c r="C58" s="284">
        <v>16694.768360000002</v>
      </c>
      <c r="D58" s="285">
        <v>14874.2357744</v>
      </c>
      <c r="E58" s="284">
        <v>17767.337138399998</v>
      </c>
      <c r="F58" s="285">
        <v>17767.337138399998</v>
      </c>
      <c r="G58" s="455">
        <v>25235.555999999997</v>
      </c>
      <c r="H58" s="456">
        <v>23462</v>
      </c>
      <c r="I58" s="457">
        <v>58219.65</v>
      </c>
      <c r="J58" s="456">
        <v>48569</v>
      </c>
      <c r="K58" s="457">
        <v>43559</v>
      </c>
      <c r="L58" s="456">
        <v>63675</v>
      </c>
      <c r="M58" s="457">
        <v>48878</v>
      </c>
      <c r="N58" s="456">
        <v>56607</v>
      </c>
      <c r="O58" s="457">
        <v>65885.854999999996</v>
      </c>
      <c r="P58" s="460">
        <v>93247</v>
      </c>
      <c r="Q58" s="457">
        <v>33346.238000000005</v>
      </c>
      <c r="R58" s="460"/>
      <c r="S58" s="457">
        <v>59.433</v>
      </c>
      <c r="T58" s="460"/>
      <c r="U58" s="457">
        <v>66.180000000000007</v>
      </c>
      <c r="V58" s="460"/>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row>
    <row r="59" spans="1:88" s="253" customFormat="1">
      <c r="A59" s="267" t="s">
        <v>138</v>
      </c>
      <c r="B59" s="257" t="s">
        <v>187</v>
      </c>
      <c r="C59" s="284">
        <v>4252.72</v>
      </c>
      <c r="D59" s="285">
        <v>4027</v>
      </c>
      <c r="E59" s="284">
        <v>5388.4560199999996</v>
      </c>
      <c r="F59" s="285">
        <v>5138.4560199999996</v>
      </c>
      <c r="G59" s="455">
        <v>10986.800000000001</v>
      </c>
      <c r="H59" s="456">
        <v>11291</v>
      </c>
      <c r="I59" s="457">
        <v>18290.75</v>
      </c>
      <c r="J59" s="456">
        <v>11622</v>
      </c>
      <c r="K59" s="457">
        <v>11670</v>
      </c>
      <c r="L59" s="456">
        <v>15527</v>
      </c>
      <c r="M59" s="457">
        <v>20281</v>
      </c>
      <c r="N59" s="456">
        <v>29543</v>
      </c>
      <c r="O59" s="457">
        <v>27109.3</v>
      </c>
      <c r="P59" s="460">
        <v>47206</v>
      </c>
      <c r="Q59" s="457">
        <v>28618.21</v>
      </c>
      <c r="R59" s="460"/>
      <c r="S59" s="457">
        <v>26677.888999999999</v>
      </c>
      <c r="T59" s="460"/>
      <c r="U59" s="457">
        <v>27866.491000000002</v>
      </c>
      <c r="V59" s="460"/>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row>
    <row r="60" spans="1:88" s="253" customFormat="1">
      <c r="A60" s="267" t="s">
        <v>138</v>
      </c>
      <c r="B60" s="257" t="s">
        <v>90</v>
      </c>
      <c r="C60" s="284">
        <v>12841.212588</v>
      </c>
      <c r="D60" s="285">
        <v>12473.864201599999</v>
      </c>
      <c r="E60" s="284">
        <v>14374.477531</v>
      </c>
      <c r="F60" s="285">
        <v>14124.477531</v>
      </c>
      <c r="G60" s="455">
        <v>40881.551999999996</v>
      </c>
      <c r="H60" s="456">
        <v>28309</v>
      </c>
      <c r="I60" s="457">
        <v>53962.642</v>
      </c>
      <c r="J60" s="456">
        <v>43279</v>
      </c>
      <c r="K60" s="457">
        <v>52965</v>
      </c>
      <c r="L60" s="456">
        <v>43371</v>
      </c>
      <c r="M60" s="457">
        <v>46358</v>
      </c>
      <c r="N60" s="456">
        <v>63013</v>
      </c>
      <c r="O60" s="457">
        <v>91294.262000000002</v>
      </c>
      <c r="P60" s="460">
        <v>71537</v>
      </c>
      <c r="Q60" s="457">
        <v>62.518000000000001</v>
      </c>
      <c r="R60" s="460"/>
      <c r="S60" s="457">
        <v>79.623999999999995</v>
      </c>
      <c r="T60" s="460"/>
      <c r="U60" s="457">
        <v>132.23399999999998</v>
      </c>
      <c r="V60" s="460"/>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row>
    <row r="61" spans="1:88" s="253" customFormat="1">
      <c r="A61" s="267" t="s">
        <v>138</v>
      </c>
      <c r="B61" s="257" t="s">
        <v>91</v>
      </c>
      <c r="C61" s="284">
        <v>8233.6135794000002</v>
      </c>
      <c r="D61" s="285">
        <v>8415.1060595999988</v>
      </c>
      <c r="E61" s="284">
        <v>18845.571358599998</v>
      </c>
      <c r="F61" s="285">
        <v>14673.571358599998</v>
      </c>
      <c r="G61" s="455">
        <v>33914.889000000003</v>
      </c>
      <c r="H61" s="456">
        <v>18388</v>
      </c>
      <c r="I61" s="457">
        <v>30669.24</v>
      </c>
      <c r="J61" s="456">
        <v>21100</v>
      </c>
      <c r="K61" s="457">
        <v>38710</v>
      </c>
      <c r="L61" s="456">
        <v>35498</v>
      </c>
      <c r="M61" s="457">
        <v>33873</v>
      </c>
      <c r="N61" s="456">
        <v>36867</v>
      </c>
      <c r="O61" s="457">
        <v>47449.903999999995</v>
      </c>
      <c r="P61" s="460">
        <v>48406</v>
      </c>
      <c r="Q61" s="457">
        <v>69663.398000000001</v>
      </c>
      <c r="R61" s="460"/>
      <c r="S61" s="457">
        <v>56750.317999999999</v>
      </c>
      <c r="T61" s="460"/>
      <c r="U61" s="457">
        <v>62512.349000000002</v>
      </c>
      <c r="V61" s="460"/>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row>
    <row r="62" spans="1:88" s="253" customFormat="1">
      <c r="A62" s="267" t="s">
        <v>147</v>
      </c>
      <c r="B62" s="257" t="s">
        <v>244</v>
      </c>
      <c r="C62" s="284">
        <v>126291.0043</v>
      </c>
      <c r="D62" s="285">
        <v>149756.0043</v>
      </c>
      <c r="E62" s="284">
        <v>155916</v>
      </c>
      <c r="F62" s="285">
        <v>136818</v>
      </c>
      <c r="G62" s="455">
        <v>200806.89899999998</v>
      </c>
      <c r="H62" s="456">
        <v>400693</v>
      </c>
      <c r="I62" s="457">
        <v>187850.78600000002</v>
      </c>
      <c r="J62" s="456">
        <v>350195</v>
      </c>
      <c r="K62" s="457">
        <v>226120</v>
      </c>
      <c r="L62" s="456">
        <v>252614</v>
      </c>
      <c r="M62" s="457">
        <v>369665</v>
      </c>
      <c r="N62" s="456">
        <v>344109</v>
      </c>
      <c r="O62" s="457">
        <v>323788.17000000004</v>
      </c>
      <c r="P62" s="460">
        <v>316684</v>
      </c>
      <c r="Q62" s="457">
        <v>362507.12599999999</v>
      </c>
      <c r="R62" s="460"/>
      <c r="S62" s="457">
        <v>376698.66899999999</v>
      </c>
      <c r="T62" s="460"/>
      <c r="U62" s="457">
        <v>429100.27299999999</v>
      </c>
      <c r="V62" s="460"/>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row>
    <row r="63" spans="1:88" s="253" customFormat="1">
      <c r="A63" s="269" t="s">
        <v>272</v>
      </c>
      <c r="B63" s="259"/>
      <c r="C63" s="286">
        <v>180892.07192740001</v>
      </c>
      <c r="D63" s="287">
        <v>202190.87018719999</v>
      </c>
      <c r="E63" s="286">
        <v>227324.57982359998</v>
      </c>
      <c r="F63" s="287">
        <v>203304.57982359998</v>
      </c>
      <c r="G63" s="463">
        <f>SUM(G57:G62)</f>
        <v>350775.03700000001</v>
      </c>
      <c r="H63" s="463">
        <f t="shared" ref="H63:U63" si="6">SUM(H57:H62)</f>
        <v>527489</v>
      </c>
      <c r="I63" s="463">
        <f t="shared" si="6"/>
        <v>395463.06599999999</v>
      </c>
      <c r="J63" s="463">
        <f t="shared" si="6"/>
        <v>542976</v>
      </c>
      <c r="K63" s="463">
        <f t="shared" si="6"/>
        <v>411994</v>
      </c>
      <c r="L63" s="463">
        <f t="shared" si="6"/>
        <v>449112</v>
      </c>
      <c r="M63" s="463">
        <f t="shared" si="6"/>
        <v>566228</v>
      </c>
      <c r="N63" s="463">
        <f t="shared" si="6"/>
        <v>567498</v>
      </c>
      <c r="O63" s="463">
        <f t="shared" si="6"/>
        <v>613250.71400000004</v>
      </c>
      <c r="P63" s="463">
        <f t="shared" si="6"/>
        <v>634317</v>
      </c>
      <c r="Q63" s="463">
        <f t="shared" si="6"/>
        <v>550685.25</v>
      </c>
      <c r="R63" s="463"/>
      <c r="S63" s="463">
        <f t="shared" si="6"/>
        <v>523715.40599999996</v>
      </c>
      <c r="T63" s="463"/>
      <c r="U63" s="463">
        <f t="shared" si="6"/>
        <v>588382.30799999996</v>
      </c>
      <c r="V63" s="463"/>
      <c r="W63" s="453"/>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row>
    <row r="64" spans="1:88" s="253" customFormat="1">
      <c r="A64" s="258"/>
      <c r="B64" s="257"/>
      <c r="C64" s="284"/>
      <c r="D64" s="285"/>
      <c r="E64" s="284"/>
      <c r="F64" s="285"/>
      <c r="G64" s="455"/>
      <c r="H64" s="456"/>
      <c r="I64" s="457"/>
      <c r="J64" s="456"/>
      <c r="K64" s="457"/>
      <c r="L64" s="456"/>
      <c r="M64" s="457"/>
      <c r="N64" s="456"/>
      <c r="O64" s="457"/>
      <c r="P64" s="460"/>
      <c r="Q64" s="457"/>
      <c r="R64" s="460"/>
      <c r="S64" s="457"/>
      <c r="T64" s="460"/>
      <c r="U64" s="457"/>
      <c r="V64" s="460"/>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row>
    <row r="65" spans="1:88" s="253" customFormat="1">
      <c r="A65" s="267" t="s">
        <v>138</v>
      </c>
      <c r="B65" s="257" t="s">
        <v>93</v>
      </c>
      <c r="C65" s="284">
        <v>7542</v>
      </c>
      <c r="D65" s="285">
        <v>7542</v>
      </c>
      <c r="E65" s="284">
        <v>9837</v>
      </c>
      <c r="F65" s="285">
        <v>9595</v>
      </c>
      <c r="G65" s="455">
        <v>17244.737000000001</v>
      </c>
      <c r="H65" s="456">
        <v>15724</v>
      </c>
      <c r="I65" s="457">
        <v>46389.457999999999</v>
      </c>
      <c r="J65" s="456">
        <v>45201</v>
      </c>
      <c r="K65" s="457">
        <v>52125</v>
      </c>
      <c r="L65" s="456">
        <v>53486</v>
      </c>
      <c r="M65" s="457">
        <v>57528</v>
      </c>
      <c r="N65" s="456">
        <v>36932</v>
      </c>
      <c r="O65" s="457">
        <v>51755.102999999996</v>
      </c>
      <c r="P65" s="460">
        <v>48134</v>
      </c>
      <c r="Q65" s="457">
        <v>52595.133999999998</v>
      </c>
      <c r="R65" s="460"/>
      <c r="S65" s="457">
        <v>60000.597000000002</v>
      </c>
      <c r="T65" s="460"/>
      <c r="U65" s="457">
        <v>67000.019</v>
      </c>
      <c r="V65" s="460"/>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row>
    <row r="66" spans="1:88" s="253" customFormat="1">
      <c r="A66" s="267" t="s">
        <v>138</v>
      </c>
      <c r="B66" s="257" t="s">
        <v>94</v>
      </c>
      <c r="C66" s="284">
        <v>45831.885398600003</v>
      </c>
      <c r="D66" s="285">
        <v>34319.945322799998</v>
      </c>
      <c r="E66" s="284">
        <v>62786.311002999995</v>
      </c>
      <c r="F66" s="285">
        <v>61397.311002999995</v>
      </c>
      <c r="G66" s="455">
        <v>1000805</v>
      </c>
      <c r="H66" s="456">
        <v>824293</v>
      </c>
      <c r="I66" s="457">
        <v>1220160.8</v>
      </c>
      <c r="J66" s="456">
        <v>1078686</v>
      </c>
      <c r="K66" s="457">
        <v>1321992</v>
      </c>
      <c r="L66" s="456">
        <v>1081969</v>
      </c>
      <c r="M66" s="457">
        <v>1800114</v>
      </c>
      <c r="N66" s="456">
        <v>1645308</v>
      </c>
      <c r="O66" s="457">
        <v>1729077.298</v>
      </c>
      <c r="P66" s="460">
        <v>1759793</v>
      </c>
      <c r="Q66" s="457">
        <v>1849316.2999999998</v>
      </c>
      <c r="R66" s="460"/>
      <c r="S66" s="457">
        <v>2083935.2989999999</v>
      </c>
      <c r="T66" s="460"/>
      <c r="U66" s="457">
        <v>2572119.4019999998</v>
      </c>
      <c r="V66" s="460"/>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row>
    <row r="67" spans="1:88" s="253" customFormat="1">
      <c r="A67" s="267" t="s">
        <v>138</v>
      </c>
      <c r="B67" s="257" t="s">
        <v>95</v>
      </c>
      <c r="C67" s="284">
        <v>5912</v>
      </c>
      <c r="D67" s="285">
        <v>5912</v>
      </c>
      <c r="E67" s="284">
        <v>7018.32</v>
      </c>
      <c r="F67" s="285">
        <v>6776.32</v>
      </c>
      <c r="G67" s="455">
        <v>9684.7489999999998</v>
      </c>
      <c r="H67" s="456">
        <v>14549</v>
      </c>
      <c r="I67" s="457">
        <v>12028.460999999999</v>
      </c>
      <c r="J67" s="456">
        <v>20114</v>
      </c>
      <c r="K67" s="457">
        <v>17312</v>
      </c>
      <c r="L67" s="456">
        <v>17977</v>
      </c>
      <c r="M67" s="457">
        <v>16791</v>
      </c>
      <c r="N67" s="456">
        <v>18933</v>
      </c>
      <c r="O67" s="457">
        <v>27380.308000000001</v>
      </c>
      <c r="P67" s="460">
        <v>42834</v>
      </c>
      <c r="Q67" s="457">
        <v>22787.980999999996</v>
      </c>
      <c r="R67" s="460"/>
      <c r="S67" s="457" t="s">
        <v>314</v>
      </c>
      <c r="T67" s="460"/>
      <c r="U67" s="457" t="s">
        <v>314</v>
      </c>
      <c r="V67" s="460"/>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row>
    <row r="68" spans="1:88" s="253" customFormat="1">
      <c r="A68" s="267" t="s">
        <v>138</v>
      </c>
      <c r="B68" s="257" t="s">
        <v>96</v>
      </c>
      <c r="C68" s="284">
        <v>18748.5477202</v>
      </c>
      <c r="D68" s="285">
        <v>19107.176452799999</v>
      </c>
      <c r="E68" s="284">
        <v>21863.119583</v>
      </c>
      <c r="F68" s="285">
        <v>21863.119583</v>
      </c>
      <c r="G68" s="455">
        <v>86469.946999999986</v>
      </c>
      <c r="H68" s="456">
        <v>75163</v>
      </c>
      <c r="I68" s="457">
        <v>103413.572</v>
      </c>
      <c r="J68" s="456">
        <v>100906</v>
      </c>
      <c r="K68" s="457">
        <v>141445</v>
      </c>
      <c r="L68" s="456">
        <v>119375</v>
      </c>
      <c r="M68" s="457">
        <v>148124</v>
      </c>
      <c r="N68" s="456">
        <v>137382</v>
      </c>
      <c r="O68" s="457">
        <v>199083.185</v>
      </c>
      <c r="P68" s="460">
        <v>178626</v>
      </c>
      <c r="Q68" s="457">
        <v>206385.087</v>
      </c>
      <c r="R68" s="460"/>
      <c r="S68" s="457">
        <v>228272.44300000003</v>
      </c>
      <c r="T68" s="460"/>
      <c r="U68" s="457">
        <v>250402.81599999999</v>
      </c>
      <c r="V68" s="460"/>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row>
    <row r="69" spans="1:88" s="253" customFormat="1">
      <c r="A69" s="267" t="s">
        <v>138</v>
      </c>
      <c r="B69" s="257" t="s">
        <v>97</v>
      </c>
      <c r="C69" s="284">
        <v>8326.0090373999992</v>
      </c>
      <c r="D69" s="285">
        <v>9534.0898373999989</v>
      </c>
      <c r="E69" s="284">
        <v>10032.654770000001</v>
      </c>
      <c r="F69" s="285">
        <v>9926.654770000001</v>
      </c>
      <c r="G69" s="455">
        <v>24008.728999999999</v>
      </c>
      <c r="H69" s="456">
        <v>23785</v>
      </c>
      <c r="I69" s="457">
        <v>29842.712</v>
      </c>
      <c r="J69" s="456">
        <v>29275</v>
      </c>
      <c r="K69" s="457">
        <v>35134</v>
      </c>
      <c r="L69" s="456">
        <v>37482</v>
      </c>
      <c r="M69" s="457">
        <v>39482</v>
      </c>
      <c r="N69" s="456">
        <v>42121</v>
      </c>
      <c r="O69" s="457">
        <v>52482.152000000002</v>
      </c>
      <c r="P69" s="460">
        <v>48896</v>
      </c>
      <c r="Q69" s="457">
        <v>72699.61</v>
      </c>
      <c r="R69" s="460"/>
      <c r="S69" s="457" t="s">
        <v>314</v>
      </c>
      <c r="T69" s="460"/>
      <c r="U69" s="457" t="s">
        <v>314</v>
      </c>
      <c r="V69" s="460"/>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row>
    <row r="70" spans="1:88" s="253" customFormat="1">
      <c r="A70" s="267" t="s">
        <v>138</v>
      </c>
      <c r="B70" s="257" t="s">
        <v>98</v>
      </c>
      <c r="C70" s="284">
        <v>12828.2662974</v>
      </c>
      <c r="D70" s="285">
        <v>12954.050374799999</v>
      </c>
      <c r="E70" s="284">
        <v>15190.399287800001</v>
      </c>
      <c r="F70" s="285">
        <v>14940.399287800001</v>
      </c>
      <c r="G70" s="455">
        <v>47503.561000000002</v>
      </c>
      <c r="H70" s="456">
        <v>29164</v>
      </c>
      <c r="I70" s="457">
        <v>38428</v>
      </c>
      <c r="J70" s="456">
        <v>27737</v>
      </c>
      <c r="K70" s="457">
        <v>39767</v>
      </c>
      <c r="L70" s="456">
        <v>47067</v>
      </c>
      <c r="M70" s="457">
        <v>30834</v>
      </c>
      <c r="N70" s="456">
        <v>44630</v>
      </c>
      <c r="O70" s="457">
        <v>63739.856</v>
      </c>
      <c r="P70" s="460">
        <v>43814</v>
      </c>
      <c r="Q70" s="457">
        <v>76706.692999999999</v>
      </c>
      <c r="R70" s="460"/>
      <c r="S70" s="457">
        <v>87215.245999999999</v>
      </c>
      <c r="T70" s="460"/>
      <c r="U70" s="457">
        <v>99999.673999999999</v>
      </c>
      <c r="V70" s="460"/>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row>
    <row r="71" spans="1:88" s="253" customFormat="1">
      <c r="A71" s="267" t="s">
        <v>147</v>
      </c>
      <c r="B71" s="257" t="s">
        <v>246</v>
      </c>
      <c r="C71" s="284">
        <v>107555.20888000001</v>
      </c>
      <c r="D71" s="285">
        <v>146815.71564000001</v>
      </c>
      <c r="E71" s="284">
        <v>108792</v>
      </c>
      <c r="F71" s="285">
        <v>100920</v>
      </c>
      <c r="G71" s="455">
        <v>289573</v>
      </c>
      <c r="H71" s="456">
        <v>273994</v>
      </c>
      <c r="I71" s="457">
        <v>342584</v>
      </c>
      <c r="J71" s="456">
        <v>281407</v>
      </c>
      <c r="K71" s="457">
        <v>341607</v>
      </c>
      <c r="L71" s="456">
        <v>376256</v>
      </c>
      <c r="M71" s="457">
        <v>668767</v>
      </c>
      <c r="N71" s="456">
        <v>481983</v>
      </c>
      <c r="O71" s="457">
        <v>621588.902</v>
      </c>
      <c r="P71" s="460">
        <v>650862</v>
      </c>
      <c r="Q71" s="457">
        <v>502069.30900000001</v>
      </c>
      <c r="R71" s="460"/>
      <c r="S71" s="457">
        <v>574227.473</v>
      </c>
      <c r="T71" s="460"/>
      <c r="U71" s="457">
        <v>701473.24</v>
      </c>
      <c r="V71" s="460"/>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row>
    <row r="72" spans="1:88" s="253" customFormat="1">
      <c r="A72" s="269" t="s">
        <v>273</v>
      </c>
      <c r="B72" s="259"/>
      <c r="C72" s="286">
        <v>206743.91733359999</v>
      </c>
      <c r="D72" s="287">
        <v>236184.97762780002</v>
      </c>
      <c r="E72" s="286">
        <v>235519.80464379996</v>
      </c>
      <c r="F72" s="287">
        <v>225418.80464379996</v>
      </c>
      <c r="G72" s="463">
        <f>SUM(G65:G71)</f>
        <v>1475289.723</v>
      </c>
      <c r="H72" s="463">
        <f t="shared" ref="H72:U72" si="7">SUM(H65:H71)</f>
        <v>1256672</v>
      </c>
      <c r="I72" s="463">
        <f t="shared" si="7"/>
        <v>1792847.003</v>
      </c>
      <c r="J72" s="463">
        <f t="shared" si="7"/>
        <v>1583326</v>
      </c>
      <c r="K72" s="463">
        <f t="shared" si="7"/>
        <v>1949382</v>
      </c>
      <c r="L72" s="463">
        <f t="shared" si="7"/>
        <v>1733612</v>
      </c>
      <c r="M72" s="463">
        <f t="shared" si="7"/>
        <v>2761640</v>
      </c>
      <c r="N72" s="463">
        <f t="shared" si="7"/>
        <v>2407289</v>
      </c>
      <c r="O72" s="463">
        <f t="shared" si="7"/>
        <v>2745106.8039999995</v>
      </c>
      <c r="P72" s="463">
        <f t="shared" si="7"/>
        <v>2772959</v>
      </c>
      <c r="Q72" s="463">
        <f t="shared" si="7"/>
        <v>2782560.1139999996</v>
      </c>
      <c r="R72" s="463"/>
      <c r="S72" s="463">
        <f t="shared" si="7"/>
        <v>3033651.0579999993</v>
      </c>
      <c r="T72" s="463"/>
      <c r="U72" s="463">
        <f t="shared" si="7"/>
        <v>3690995.1509999996</v>
      </c>
      <c r="V72" s="467"/>
      <c r="W72" s="453"/>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row>
    <row r="73" spans="1:88" s="253" customFormat="1">
      <c r="A73" s="258"/>
      <c r="B73" s="257"/>
      <c r="C73" s="284"/>
      <c r="D73" s="285"/>
      <c r="E73" s="284"/>
      <c r="F73" s="285"/>
      <c r="G73" s="455"/>
      <c r="H73" s="456"/>
      <c r="I73" s="457"/>
      <c r="J73" s="456"/>
      <c r="K73" s="457"/>
      <c r="L73" s="456"/>
      <c r="M73" s="457"/>
      <c r="N73" s="456"/>
      <c r="O73" s="457"/>
      <c r="P73" s="460"/>
      <c r="Q73" s="457"/>
      <c r="R73" s="460"/>
      <c r="S73" s="457"/>
      <c r="T73" s="460"/>
      <c r="U73" s="457"/>
      <c r="V73" s="460"/>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row>
    <row r="74" spans="1:88" s="253" customFormat="1">
      <c r="A74" s="267" t="s">
        <v>138</v>
      </c>
      <c r="B74" s="257" t="s">
        <v>274</v>
      </c>
      <c r="C74" s="284">
        <v>16544.492315</v>
      </c>
      <c r="D74" s="285">
        <v>15600.9889138</v>
      </c>
      <c r="E74" s="284">
        <v>20197.7657162</v>
      </c>
      <c r="F74" s="285">
        <v>20197.7657162</v>
      </c>
      <c r="G74" s="455">
        <v>54438.66</v>
      </c>
      <c r="H74" s="456">
        <v>51330</v>
      </c>
      <c r="I74" s="457">
        <v>108568.77499999999</v>
      </c>
      <c r="J74" s="456">
        <v>63322</v>
      </c>
      <c r="K74" s="457">
        <v>140574</v>
      </c>
      <c r="L74" s="456">
        <v>93614</v>
      </c>
      <c r="M74" s="457">
        <v>62275</v>
      </c>
      <c r="N74" s="456">
        <v>97325</v>
      </c>
      <c r="O74" s="457">
        <v>96854.12</v>
      </c>
      <c r="P74" s="460">
        <v>159899</v>
      </c>
      <c r="Q74" s="457">
        <v>168071</v>
      </c>
      <c r="R74" s="460"/>
      <c r="S74" s="457">
        <v>189764</v>
      </c>
      <c r="T74" s="460"/>
      <c r="U74" s="457">
        <v>202402</v>
      </c>
      <c r="V74" s="460"/>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row>
    <row r="75" spans="1:88" s="253" customFormat="1">
      <c r="A75" s="267" t="s">
        <v>138</v>
      </c>
      <c r="B75" s="257" t="s">
        <v>101</v>
      </c>
      <c r="C75" s="284">
        <v>24844.880000000001</v>
      </c>
      <c r="D75" s="285">
        <v>24372.270499999999</v>
      </c>
      <c r="E75" s="284">
        <v>36488.300000000003</v>
      </c>
      <c r="F75" s="285">
        <v>36488.300000000003</v>
      </c>
      <c r="G75" s="455">
        <v>323807.34600000002</v>
      </c>
      <c r="H75" s="456">
        <v>473462</v>
      </c>
      <c r="I75" s="457">
        <v>498622.32199999999</v>
      </c>
      <c r="J75" s="456">
        <v>395678</v>
      </c>
      <c r="K75" s="457">
        <v>701103</v>
      </c>
      <c r="L75" s="456">
        <v>471976</v>
      </c>
      <c r="M75" s="457">
        <v>846178</v>
      </c>
      <c r="N75" s="456">
        <v>525315</v>
      </c>
      <c r="O75" s="457">
        <v>895752.52399999998</v>
      </c>
      <c r="P75" s="460">
        <v>641711</v>
      </c>
      <c r="Q75" s="457">
        <v>958193.04099999997</v>
      </c>
      <c r="R75" s="460"/>
      <c r="S75" s="457">
        <v>1080743.7630000003</v>
      </c>
      <c r="T75" s="460"/>
      <c r="U75" s="457">
        <v>1279565.226</v>
      </c>
      <c r="V75" s="460"/>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row>
    <row r="76" spans="1:88" s="253" customFormat="1">
      <c r="A76" s="267" t="s">
        <v>138</v>
      </c>
      <c r="B76" s="257" t="s">
        <v>102</v>
      </c>
      <c r="C76" s="284">
        <v>16635.483751600001</v>
      </c>
      <c r="D76" s="285">
        <v>16993.737700599999</v>
      </c>
      <c r="E76" s="284">
        <v>22925.988719599998</v>
      </c>
      <c r="F76" s="285">
        <v>22704.988719599998</v>
      </c>
      <c r="G76" s="455">
        <v>37391.445</v>
      </c>
      <c r="H76" s="456">
        <v>21582</v>
      </c>
      <c r="I76" s="457">
        <v>52389</v>
      </c>
      <c r="J76" s="456">
        <v>33122</v>
      </c>
      <c r="K76" s="457">
        <v>39795</v>
      </c>
      <c r="L76" s="456">
        <v>46907</v>
      </c>
      <c r="M76" s="457">
        <v>36215</v>
      </c>
      <c r="N76" s="456">
        <v>56851</v>
      </c>
      <c r="O76" s="457">
        <v>75237.709999999992</v>
      </c>
      <c r="P76" s="460">
        <v>74433</v>
      </c>
      <c r="Q76" s="457">
        <v>133153.80499999999</v>
      </c>
      <c r="R76" s="460"/>
      <c r="S76" s="457">
        <v>145941.11300000001</v>
      </c>
      <c r="T76" s="460"/>
      <c r="U76" s="457">
        <v>106960.224</v>
      </c>
      <c r="V76" s="460"/>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row>
    <row r="77" spans="1:88" s="253" customFormat="1">
      <c r="A77" s="267" t="s">
        <v>138</v>
      </c>
      <c r="B77" s="257" t="s">
        <v>103</v>
      </c>
      <c r="C77" s="284">
        <v>13725.729791199999</v>
      </c>
      <c r="D77" s="285">
        <v>13754.349354399999</v>
      </c>
      <c r="E77" s="284">
        <v>17262.261168199999</v>
      </c>
      <c r="F77" s="285">
        <v>17012.261168199999</v>
      </c>
      <c r="G77" s="455">
        <v>45173.574999999997</v>
      </c>
      <c r="H77" s="456">
        <v>22999</v>
      </c>
      <c r="I77" s="457">
        <v>34136.376000000004</v>
      </c>
      <c r="J77" s="456">
        <v>28887</v>
      </c>
      <c r="K77" s="457">
        <v>36814</v>
      </c>
      <c r="L77" s="456">
        <v>27160</v>
      </c>
      <c r="M77" s="457">
        <v>31818</v>
      </c>
      <c r="N77" s="456">
        <v>44557</v>
      </c>
      <c r="O77" s="457">
        <v>57125.578999999998</v>
      </c>
      <c r="P77" s="460">
        <v>69938</v>
      </c>
      <c r="Q77" s="457">
        <v>20343</v>
      </c>
      <c r="R77" s="460"/>
      <c r="S77" s="457" t="s">
        <v>314</v>
      </c>
      <c r="T77" s="460"/>
      <c r="U77" s="457" t="s">
        <v>314</v>
      </c>
      <c r="V77" s="460"/>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row>
    <row r="78" spans="1:88" s="253" customFormat="1">
      <c r="A78" s="267" t="s">
        <v>147</v>
      </c>
      <c r="B78" s="257" t="s">
        <v>248</v>
      </c>
      <c r="C78" s="284">
        <v>92239.548280000003</v>
      </c>
      <c r="D78" s="285">
        <v>98723.970019999993</v>
      </c>
      <c r="E78" s="284">
        <v>115397.22532</v>
      </c>
      <c r="F78" s="285">
        <v>98773.225319999998</v>
      </c>
      <c r="G78" s="455">
        <v>282203.413</v>
      </c>
      <c r="H78" s="456">
        <v>235861</v>
      </c>
      <c r="I78" s="457">
        <v>213672</v>
      </c>
      <c r="J78" s="456">
        <v>249836</v>
      </c>
      <c r="K78" s="457">
        <v>280179</v>
      </c>
      <c r="L78" s="456">
        <v>261222</v>
      </c>
      <c r="M78" s="457">
        <v>360465</v>
      </c>
      <c r="N78" s="456">
        <v>365372</v>
      </c>
      <c r="O78" s="457">
        <v>548437.57000000007</v>
      </c>
      <c r="P78" s="460">
        <v>565472</v>
      </c>
      <c r="Q78" s="457">
        <v>579489.63300000003</v>
      </c>
      <c r="R78" s="460"/>
      <c r="S78" s="457">
        <v>345537.29700000002</v>
      </c>
      <c r="T78" s="460"/>
      <c r="U78" s="457">
        <v>373011.712</v>
      </c>
      <c r="V78" s="460"/>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row>
    <row r="79" spans="1:88" s="253" customFormat="1">
      <c r="A79" s="269" t="s">
        <v>275</v>
      </c>
      <c r="B79" s="259"/>
      <c r="C79" s="286">
        <v>163990.13413780002</v>
      </c>
      <c r="D79" s="287">
        <v>169445.31648879999</v>
      </c>
      <c r="E79" s="286">
        <v>212271.540924</v>
      </c>
      <c r="F79" s="287">
        <v>195176.540924</v>
      </c>
      <c r="G79" s="463">
        <f>SUM(G74:G78)</f>
        <v>743014.43900000001</v>
      </c>
      <c r="H79" s="463">
        <f t="shared" ref="H79:Q79" si="8">SUM(H74:H78)</f>
        <v>805234</v>
      </c>
      <c r="I79" s="463">
        <f t="shared" si="8"/>
        <v>907388.473</v>
      </c>
      <c r="J79" s="463">
        <f t="shared" si="8"/>
        <v>770845</v>
      </c>
      <c r="K79" s="463">
        <f t="shared" si="8"/>
        <v>1198465</v>
      </c>
      <c r="L79" s="463">
        <f t="shared" si="8"/>
        <v>900879</v>
      </c>
      <c r="M79" s="463">
        <f t="shared" si="8"/>
        <v>1336951</v>
      </c>
      <c r="N79" s="463">
        <f t="shared" si="8"/>
        <v>1089420</v>
      </c>
      <c r="O79" s="463">
        <f t="shared" si="8"/>
        <v>1673407.503</v>
      </c>
      <c r="P79" s="463">
        <f t="shared" si="8"/>
        <v>1511453</v>
      </c>
      <c r="Q79" s="463">
        <f t="shared" si="8"/>
        <v>1859250.4789999998</v>
      </c>
      <c r="R79" s="463"/>
      <c r="S79" s="463">
        <f t="shared" ref="S79:U79" si="9">SUM(S74:S78)</f>
        <v>1761986.1730000002</v>
      </c>
      <c r="T79" s="463"/>
      <c r="U79" s="463">
        <f t="shared" si="9"/>
        <v>1961939.162</v>
      </c>
      <c r="V79" s="468"/>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row>
    <row r="80" spans="1:88" s="253" customFormat="1">
      <c r="A80" s="258"/>
      <c r="B80" s="257"/>
      <c r="C80" s="284"/>
      <c r="D80" s="285"/>
      <c r="E80" s="284"/>
      <c r="F80" s="285"/>
      <c r="G80" s="455"/>
      <c r="H80" s="456"/>
      <c r="I80" s="457"/>
      <c r="J80" s="456"/>
      <c r="K80" s="457"/>
      <c r="L80" s="456"/>
      <c r="M80" s="457"/>
      <c r="N80" s="456"/>
      <c r="O80" s="457"/>
      <c r="P80" s="460"/>
      <c r="Q80" s="457"/>
      <c r="R80" s="460"/>
      <c r="S80" s="457"/>
      <c r="T80" s="460"/>
      <c r="U80" s="457"/>
      <c r="V80" s="460"/>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row>
    <row r="81" spans="1:88" s="253" customFormat="1">
      <c r="A81" s="267" t="s">
        <v>138</v>
      </c>
      <c r="B81" s="257" t="s">
        <v>105</v>
      </c>
      <c r="C81" s="284">
        <v>15009.088680000001</v>
      </c>
      <c r="D81" s="285">
        <v>12964.194252199999</v>
      </c>
      <c r="E81" s="284">
        <v>17161.226620000001</v>
      </c>
      <c r="F81" s="285">
        <v>16911.226620000001</v>
      </c>
      <c r="G81" s="455">
        <v>16173.458000000001</v>
      </c>
      <c r="H81" s="456">
        <v>19451</v>
      </c>
      <c r="I81" s="457">
        <v>33416.692000000003</v>
      </c>
      <c r="J81" s="456">
        <v>38288</v>
      </c>
      <c r="K81" s="457">
        <v>43914</v>
      </c>
      <c r="L81" s="456">
        <v>35679</v>
      </c>
      <c r="M81" s="457">
        <v>80662</v>
      </c>
      <c r="N81" s="456">
        <v>50301</v>
      </c>
      <c r="O81" s="457">
        <v>57848.764000000003</v>
      </c>
      <c r="P81" s="460">
        <v>64957</v>
      </c>
      <c r="Q81" s="457">
        <v>69042.51999999999</v>
      </c>
      <c r="R81" s="460"/>
      <c r="S81" s="457">
        <v>73123.394</v>
      </c>
      <c r="T81" s="460"/>
      <c r="U81" s="457">
        <v>74089.948000000004</v>
      </c>
      <c r="V81" s="460"/>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row>
    <row r="82" spans="1:88" s="253" customFormat="1">
      <c r="A82" s="267" t="s">
        <v>138</v>
      </c>
      <c r="B82" s="257" t="s">
        <v>206</v>
      </c>
      <c r="C82" s="284">
        <v>3891.505177</v>
      </c>
      <c r="D82" s="285">
        <v>4260.6891495999998</v>
      </c>
      <c r="E82" s="284">
        <v>8240.9593999999997</v>
      </c>
      <c r="F82" s="285">
        <v>7990.9594000000006</v>
      </c>
      <c r="G82" s="455">
        <v>51028.286999999997</v>
      </c>
      <c r="H82" s="456">
        <v>19351</v>
      </c>
      <c r="I82" s="457">
        <v>57618.508999999998</v>
      </c>
      <c r="J82" s="456">
        <v>26153</v>
      </c>
      <c r="K82" s="457">
        <v>54752</v>
      </c>
      <c r="L82" s="456">
        <v>35041</v>
      </c>
      <c r="M82" s="457">
        <v>72601</v>
      </c>
      <c r="N82" s="456">
        <v>44687</v>
      </c>
      <c r="O82" s="457">
        <v>29434.690999999999</v>
      </c>
      <c r="P82" s="460">
        <v>73824</v>
      </c>
      <c r="Q82" s="457">
        <v>40242.784999999996</v>
      </c>
      <c r="R82" s="460"/>
      <c r="S82" s="457">
        <v>48446.142999999996</v>
      </c>
      <c r="T82" s="460"/>
      <c r="U82" s="457">
        <v>56365.841</v>
      </c>
      <c r="V82" s="460"/>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row>
    <row r="83" spans="1:88" s="253" customFormat="1">
      <c r="A83" s="267" t="s">
        <v>138</v>
      </c>
      <c r="B83" s="257" t="s">
        <v>107</v>
      </c>
      <c r="C83" s="284">
        <v>15269.761860000001</v>
      </c>
      <c r="D83" s="285">
        <v>14810.917625599999</v>
      </c>
      <c r="E83" s="284">
        <v>22753.152972</v>
      </c>
      <c r="F83" s="285">
        <v>17280.152972</v>
      </c>
      <c r="G83" s="455">
        <v>97148.054000000004</v>
      </c>
      <c r="H83" s="456">
        <v>89866</v>
      </c>
      <c r="I83" s="459">
        <v>123791.355</v>
      </c>
      <c r="J83" s="456">
        <v>141646</v>
      </c>
      <c r="K83" s="457">
        <v>136999</v>
      </c>
      <c r="L83" s="456">
        <v>139886</v>
      </c>
      <c r="M83" s="457">
        <v>183306</v>
      </c>
      <c r="N83" s="456">
        <v>176776</v>
      </c>
      <c r="O83" s="457">
        <v>270483.54099999997</v>
      </c>
      <c r="P83" s="460">
        <v>220706</v>
      </c>
      <c r="Q83" s="457">
        <v>397074.489</v>
      </c>
      <c r="R83" s="460"/>
      <c r="S83" s="457">
        <v>410379.54800000001</v>
      </c>
      <c r="T83" s="460"/>
      <c r="U83" s="457">
        <v>392746.185</v>
      </c>
      <c r="V83" s="460"/>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row>
    <row r="84" spans="1:88" s="253" customFormat="1">
      <c r="A84" s="267" t="s">
        <v>138</v>
      </c>
      <c r="B84" s="257" t="s">
        <v>108</v>
      </c>
      <c r="C84" s="284">
        <v>15209.80366</v>
      </c>
      <c r="D84" s="285">
        <v>16140.610157399999</v>
      </c>
      <c r="E84" s="284">
        <v>19801.788118199998</v>
      </c>
      <c r="F84" s="285">
        <v>19551.788118199998</v>
      </c>
      <c r="G84" s="455">
        <v>47205.937000000005</v>
      </c>
      <c r="H84" s="456">
        <v>23216</v>
      </c>
      <c r="I84" s="459">
        <v>37316.534</v>
      </c>
      <c r="J84" s="456">
        <v>29645</v>
      </c>
      <c r="K84" s="457">
        <v>79987</v>
      </c>
      <c r="L84" s="456">
        <v>28480</v>
      </c>
      <c r="M84" s="457">
        <v>94256</v>
      </c>
      <c r="N84" s="456">
        <v>29930</v>
      </c>
      <c r="O84" s="457">
        <v>72062.269</v>
      </c>
      <c r="P84" s="460">
        <v>57907</v>
      </c>
      <c r="Q84" s="457">
        <v>96005.383000000002</v>
      </c>
      <c r="R84" s="460"/>
      <c r="S84" s="457">
        <v>95095.437000000005</v>
      </c>
      <c r="T84" s="460"/>
      <c r="U84" s="457">
        <v>107625.666</v>
      </c>
      <c r="V84" s="460"/>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row>
    <row r="85" spans="1:88" s="253" customFormat="1">
      <c r="A85" s="267" t="s">
        <v>138</v>
      </c>
      <c r="B85" s="257" t="s">
        <v>109</v>
      </c>
      <c r="C85" s="284">
        <v>35666.050986599999</v>
      </c>
      <c r="D85" s="285">
        <v>34060.429614599998</v>
      </c>
      <c r="E85" s="284">
        <v>50364.092736599996</v>
      </c>
      <c r="F85" s="285">
        <v>48614.092736599996</v>
      </c>
      <c r="G85" s="455">
        <v>71233.33</v>
      </c>
      <c r="H85" s="456">
        <v>52357</v>
      </c>
      <c r="I85" s="459">
        <v>67437.986000000004</v>
      </c>
      <c r="J85" s="456">
        <v>46663</v>
      </c>
      <c r="K85" s="457">
        <v>74758</v>
      </c>
      <c r="L85" s="456">
        <v>67370</v>
      </c>
      <c r="M85" s="457">
        <v>134305</v>
      </c>
      <c r="N85" s="456">
        <v>78343</v>
      </c>
      <c r="O85" s="457">
        <v>153153.75899999999</v>
      </c>
      <c r="P85" s="460">
        <v>115365</v>
      </c>
      <c r="Q85" s="457">
        <v>116809.519</v>
      </c>
      <c r="R85" s="460"/>
      <c r="S85" s="457" t="s">
        <v>314</v>
      </c>
      <c r="T85" s="460"/>
      <c r="U85" s="457" t="s">
        <v>314</v>
      </c>
      <c r="V85" s="460"/>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row>
    <row r="86" spans="1:88" s="253" customFormat="1">
      <c r="A86" s="267" t="s">
        <v>147</v>
      </c>
      <c r="B86" s="257" t="s">
        <v>250</v>
      </c>
      <c r="C86" s="284">
        <v>62512</v>
      </c>
      <c r="D86" s="285">
        <v>82409</v>
      </c>
      <c r="E86" s="284">
        <v>66732</v>
      </c>
      <c r="F86" s="285">
        <v>59506</v>
      </c>
      <c r="G86" s="455">
        <v>113806.28300000002</v>
      </c>
      <c r="H86" s="456">
        <v>112174</v>
      </c>
      <c r="I86" s="459">
        <v>157143.39199999999</v>
      </c>
      <c r="J86" s="456">
        <v>158834</v>
      </c>
      <c r="K86" s="457">
        <v>201118</v>
      </c>
      <c r="L86" s="456">
        <v>211450</v>
      </c>
      <c r="M86" s="457">
        <v>261011</v>
      </c>
      <c r="N86" s="456">
        <v>254698</v>
      </c>
      <c r="O86" s="457">
        <v>528608.21600000001</v>
      </c>
      <c r="P86" s="460">
        <v>408204</v>
      </c>
      <c r="Q86" s="457">
        <v>488188.58600000001</v>
      </c>
      <c r="R86" s="460"/>
      <c r="S86" s="457">
        <v>452545.08799999999</v>
      </c>
      <c r="T86" s="460"/>
      <c r="U86" s="457">
        <v>492587.29800000001</v>
      </c>
      <c r="V86" s="460"/>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row>
    <row r="87" spans="1:88" s="253" customFormat="1">
      <c r="A87" s="269" t="s">
        <v>276</v>
      </c>
      <c r="B87" s="259"/>
      <c r="C87" s="286">
        <v>147558.2103636</v>
      </c>
      <c r="D87" s="287">
        <v>164645.8407994</v>
      </c>
      <c r="E87" s="286">
        <v>185053.2198468</v>
      </c>
      <c r="F87" s="287">
        <v>169854.2198468</v>
      </c>
      <c r="G87" s="467">
        <f>SUM(G81:G86)</f>
        <v>396595.34900000005</v>
      </c>
      <c r="H87" s="466">
        <f t="shared" ref="H87:Q87" si="10">SUM(H81:H86)</f>
        <v>316415</v>
      </c>
      <c r="I87" s="474">
        <f t="shared" si="10"/>
        <v>476724.46799999999</v>
      </c>
      <c r="J87" s="466">
        <f t="shared" si="10"/>
        <v>441229</v>
      </c>
      <c r="K87" s="467">
        <f t="shared" si="10"/>
        <v>591528</v>
      </c>
      <c r="L87" s="466">
        <f t="shared" si="10"/>
        <v>517906</v>
      </c>
      <c r="M87" s="463">
        <f t="shared" si="10"/>
        <v>826141</v>
      </c>
      <c r="N87" s="465">
        <f t="shared" si="10"/>
        <v>634735</v>
      </c>
      <c r="O87" s="474">
        <f t="shared" si="10"/>
        <v>1111591.24</v>
      </c>
      <c r="P87" s="466">
        <f t="shared" si="10"/>
        <v>940963</v>
      </c>
      <c r="Q87" s="467">
        <f t="shared" si="10"/>
        <v>1207363.2820000001</v>
      </c>
      <c r="R87" s="466"/>
      <c r="S87" s="466">
        <f t="shared" ref="S87" si="11">SUM(S81:S86)</f>
        <v>1079589.6099999999</v>
      </c>
      <c r="T87" s="474"/>
      <c r="U87" s="467">
        <f>SUM(U81:U86)</f>
        <v>1123414.9380000001</v>
      </c>
      <c r="V87" s="491"/>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row>
    <row r="88" spans="1:88" s="253" customFormat="1">
      <c r="A88" s="258"/>
      <c r="B88" s="257"/>
      <c r="C88" s="284"/>
      <c r="D88" s="285"/>
      <c r="E88" s="284"/>
      <c r="F88" s="285"/>
      <c r="G88" s="455"/>
      <c r="H88" s="456"/>
      <c r="I88" s="459"/>
      <c r="J88" s="456"/>
      <c r="K88" s="457"/>
      <c r="L88" s="456"/>
      <c r="M88" s="457"/>
      <c r="N88" s="456"/>
      <c r="O88" s="457"/>
      <c r="P88" s="460"/>
      <c r="Q88" s="457"/>
      <c r="R88" s="460"/>
      <c r="S88" s="457"/>
      <c r="T88" s="460"/>
      <c r="U88" s="457"/>
      <c r="V88" s="460"/>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row>
    <row r="89" spans="1:88" s="253" customFormat="1">
      <c r="A89" s="267" t="s">
        <v>264</v>
      </c>
      <c r="B89" s="257"/>
      <c r="C89" s="284">
        <v>11789.313442800001</v>
      </c>
      <c r="D89" s="285">
        <v>11360.4636828</v>
      </c>
      <c r="E89" s="284">
        <v>1988.16</v>
      </c>
      <c r="F89" s="285">
        <v>1988.16</v>
      </c>
      <c r="G89" s="455">
        <v>0</v>
      </c>
      <c r="H89" s="475">
        <v>0</v>
      </c>
      <c r="I89" s="459">
        <v>0</v>
      </c>
      <c r="J89" s="455">
        <v>0</v>
      </c>
      <c r="K89" s="455">
        <v>0</v>
      </c>
      <c r="L89" s="455">
        <v>0</v>
      </c>
      <c r="M89" s="455">
        <v>0</v>
      </c>
      <c r="N89" s="455">
        <v>0</v>
      </c>
      <c r="O89" s="455">
        <v>0</v>
      </c>
      <c r="P89" s="455">
        <v>0</v>
      </c>
      <c r="Q89" s="455">
        <v>0</v>
      </c>
      <c r="R89" s="455"/>
      <c r="S89" s="455">
        <v>0</v>
      </c>
      <c r="T89" s="455"/>
      <c r="U89" s="455">
        <v>0</v>
      </c>
      <c r="V89" s="476"/>
      <c r="W89" s="453"/>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row>
    <row r="90" spans="1:88" s="253" customFormat="1">
      <c r="A90" s="258"/>
      <c r="B90" s="257"/>
      <c r="C90" s="284"/>
      <c r="D90" s="285"/>
      <c r="E90" s="284"/>
      <c r="F90" s="285"/>
      <c r="G90" s="455"/>
      <c r="H90" s="454"/>
      <c r="I90" s="459"/>
      <c r="J90" s="456"/>
      <c r="K90" s="457"/>
      <c r="L90" s="456"/>
      <c r="M90" s="457"/>
      <c r="N90" s="456"/>
      <c r="O90" s="457"/>
      <c r="P90" s="460"/>
      <c r="Q90" s="457"/>
      <c r="R90" s="460"/>
      <c r="S90" s="457"/>
      <c r="T90" s="460"/>
      <c r="U90" s="457"/>
      <c r="V90" s="460"/>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row>
    <row r="91" spans="1:88" s="253" customFormat="1">
      <c r="A91" s="269" t="s">
        <v>251</v>
      </c>
      <c r="B91" s="259"/>
      <c r="C91" s="286">
        <v>2601946.0090415999</v>
      </c>
      <c r="D91" s="287">
        <v>2688575.4059444005</v>
      </c>
      <c r="E91" s="286">
        <v>3019289.0890404005</v>
      </c>
      <c r="F91" s="287">
        <v>2731212.2316462006</v>
      </c>
      <c r="G91" s="446">
        <f>G89+G87+G79+G72+G63+G55+G47+G41+G34+G26+G16+G7</f>
        <v>20170200.501000002</v>
      </c>
      <c r="H91" s="446">
        <f t="shared" ref="H91:U91" si="12">H89+H87+H79+H72+H63+H55+H47+H41+H34+H26+H16+H7</f>
        <v>19905237</v>
      </c>
      <c r="I91" s="446">
        <f t="shared" si="12"/>
        <v>22605343.995000001</v>
      </c>
      <c r="J91" s="446">
        <f t="shared" si="12"/>
        <v>22655215</v>
      </c>
      <c r="K91" s="446">
        <f t="shared" si="12"/>
        <v>27119226</v>
      </c>
      <c r="L91" s="446">
        <f t="shared" si="12"/>
        <v>26594589</v>
      </c>
      <c r="M91" s="446">
        <f t="shared" si="12"/>
        <v>34864692</v>
      </c>
      <c r="N91" s="446">
        <f t="shared" si="12"/>
        <v>34218763.026999995</v>
      </c>
      <c r="O91" s="446">
        <f t="shared" si="12"/>
        <v>41077940.063999996</v>
      </c>
      <c r="P91" s="446">
        <f t="shared" si="12"/>
        <v>40304489</v>
      </c>
      <c r="Q91" s="446">
        <f t="shared" si="12"/>
        <v>43923939.923</v>
      </c>
      <c r="R91" s="446"/>
      <c r="S91" s="446">
        <f t="shared" si="12"/>
        <v>46071668.002000004</v>
      </c>
      <c r="T91" s="446"/>
      <c r="U91" s="446">
        <f t="shared" si="12"/>
        <v>50865955.937000006</v>
      </c>
      <c r="V91" s="452"/>
      <c r="W91" s="453"/>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row>
    <row r="92" spans="1:88" s="253" customFormat="1">
      <c r="A92" s="257"/>
      <c r="B92" s="257"/>
      <c r="C92" s="266"/>
      <c r="D92" s="266"/>
      <c r="E92" s="266"/>
      <c r="F92" s="266"/>
      <c r="G92" s="266"/>
      <c r="H92" s="266"/>
      <c r="I92" s="266"/>
      <c r="J92" s="266"/>
      <c r="K92" s="266"/>
      <c r="L92" s="266"/>
      <c r="M92" s="266"/>
      <c r="N92" s="266"/>
      <c r="O92" s="266"/>
      <c r="P92" s="266"/>
      <c r="Q92" s="266"/>
      <c r="R92" s="266"/>
      <c r="S92" s="266"/>
      <c r="T92" s="266"/>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row>
    <row r="93" spans="1:88" s="253" customFormat="1">
      <c r="A93" s="257"/>
      <c r="B93" s="257"/>
      <c r="C93" s="266"/>
      <c r="D93" s="266"/>
      <c r="E93" s="266"/>
      <c r="F93" s="266"/>
      <c r="G93" s="266"/>
      <c r="H93" s="266"/>
      <c r="I93" s="266"/>
      <c r="J93" s="266"/>
      <c r="K93" s="266"/>
      <c r="L93" s="266"/>
      <c r="M93" s="266"/>
      <c r="N93" s="266"/>
      <c r="O93" s="266"/>
      <c r="P93" s="266"/>
      <c r="Q93" s="266"/>
      <c r="R93" s="266"/>
      <c r="S93" s="266"/>
      <c r="T93" s="266"/>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row>
    <row r="94" spans="1:88" s="253" customFormat="1">
      <c r="A94" s="257"/>
      <c r="B94" s="257"/>
      <c r="C94" s="266"/>
      <c r="D94" s="266"/>
      <c r="E94" s="266"/>
      <c r="F94" s="266"/>
      <c r="G94" s="266"/>
      <c r="H94" s="266"/>
      <c r="I94" s="266"/>
      <c r="J94" s="266"/>
      <c r="K94" s="266"/>
      <c r="L94" s="266"/>
      <c r="M94" s="266"/>
      <c r="N94" s="266"/>
      <c r="O94" s="266"/>
      <c r="P94" s="266"/>
      <c r="Q94" s="266"/>
      <c r="R94" s="266"/>
      <c r="S94" s="266"/>
      <c r="T94" s="266"/>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row>
    <row r="95" spans="1:88" s="253" customFormat="1">
      <c r="A95" s="257"/>
      <c r="B95" s="257"/>
      <c r="C95" s="266"/>
      <c r="D95" s="266"/>
      <c r="E95" s="266"/>
      <c r="F95" s="266"/>
      <c r="G95" s="266"/>
      <c r="H95" s="266"/>
      <c r="I95" s="266"/>
      <c r="J95" s="266"/>
      <c r="K95" s="266"/>
      <c r="L95" s="266"/>
      <c r="M95" s="266"/>
      <c r="N95" s="266"/>
      <c r="O95" s="266"/>
      <c r="P95" s="266"/>
      <c r="Q95" s="266"/>
      <c r="R95" s="266"/>
      <c r="S95" s="266"/>
      <c r="T95" s="266"/>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row>
    <row r="96" spans="1:88" s="253" customFormat="1">
      <c r="A96" s="257"/>
      <c r="B96" s="257"/>
      <c r="C96" s="266"/>
      <c r="D96" s="266"/>
      <c r="E96" s="266"/>
      <c r="F96" s="266"/>
      <c r="G96" s="266"/>
      <c r="H96" s="266"/>
      <c r="I96" s="266"/>
      <c r="J96" s="266"/>
      <c r="K96" s="266"/>
      <c r="L96" s="266"/>
      <c r="M96" s="266"/>
      <c r="N96" s="266"/>
      <c r="O96" s="266"/>
      <c r="P96" s="266"/>
      <c r="Q96" s="266"/>
      <c r="R96" s="266"/>
      <c r="S96" s="266"/>
      <c r="T96" s="266"/>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row>
    <row r="97" spans="1:88" s="253" customFormat="1">
      <c r="A97" s="257"/>
      <c r="B97" s="257"/>
      <c r="C97" s="266"/>
      <c r="D97" s="266"/>
      <c r="E97" s="266"/>
      <c r="F97" s="266"/>
      <c r="G97" s="266"/>
      <c r="H97" s="266"/>
      <c r="I97" s="266"/>
      <c r="J97" s="266"/>
      <c r="K97" s="266"/>
      <c r="L97" s="266"/>
      <c r="M97" s="266"/>
      <c r="N97" s="266"/>
      <c r="O97" s="266"/>
      <c r="P97" s="266"/>
      <c r="Q97" s="266"/>
      <c r="R97" s="266"/>
      <c r="S97" s="266"/>
      <c r="T97" s="266"/>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row>
    <row r="98" spans="1:88" s="253" customFormat="1">
      <c r="A98" s="257"/>
      <c r="B98" s="257"/>
      <c r="C98" s="266"/>
      <c r="D98" s="266"/>
      <c r="E98" s="266"/>
      <c r="F98" s="266"/>
      <c r="G98" s="266"/>
      <c r="H98" s="266"/>
      <c r="I98" s="266"/>
      <c r="J98" s="266"/>
      <c r="K98" s="266"/>
      <c r="L98" s="266"/>
      <c r="M98" s="266"/>
      <c r="N98" s="266"/>
      <c r="O98" s="266"/>
      <c r="P98" s="266"/>
      <c r="Q98" s="266"/>
      <c r="R98" s="266"/>
      <c r="S98" s="266"/>
      <c r="T98" s="266"/>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row>
    <row r="99" spans="1:88" s="253" customFormat="1">
      <c r="A99" s="257"/>
      <c r="B99" s="257"/>
      <c r="C99" s="266"/>
      <c r="D99" s="266"/>
      <c r="E99" s="266"/>
      <c r="F99" s="266"/>
      <c r="G99" s="266"/>
      <c r="H99" s="266"/>
      <c r="I99" s="266"/>
      <c r="J99" s="266"/>
      <c r="K99" s="266"/>
      <c r="L99" s="266"/>
      <c r="M99" s="266"/>
      <c r="N99" s="266"/>
      <c r="O99" s="266"/>
      <c r="P99" s="266"/>
      <c r="Q99" s="266"/>
      <c r="R99" s="266"/>
      <c r="S99" s="266"/>
      <c r="T99" s="266"/>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row>
    <row r="100" spans="1:88" s="253" customFormat="1">
      <c r="A100" s="257"/>
      <c r="B100" s="257"/>
      <c r="C100" s="266"/>
      <c r="D100" s="266"/>
      <c r="E100" s="266"/>
      <c r="F100" s="266"/>
      <c r="G100" s="266"/>
      <c r="H100" s="266"/>
      <c r="I100" s="266"/>
      <c r="J100" s="266"/>
      <c r="K100" s="266"/>
      <c r="L100" s="266"/>
      <c r="M100" s="266"/>
      <c r="N100" s="266"/>
      <c r="O100" s="266"/>
      <c r="P100" s="266"/>
      <c r="Q100" s="266"/>
      <c r="R100" s="266"/>
      <c r="S100" s="266"/>
      <c r="T100" s="266"/>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row>
    <row r="101" spans="1:88" s="253" customFormat="1">
      <c r="A101" s="257"/>
      <c r="B101" s="257"/>
      <c r="C101" s="266"/>
      <c r="D101" s="266"/>
      <c r="E101" s="266"/>
      <c r="F101" s="266"/>
      <c r="G101" s="266"/>
      <c r="H101" s="266"/>
      <c r="I101" s="266"/>
      <c r="J101" s="266"/>
      <c r="K101" s="266"/>
      <c r="L101" s="266"/>
      <c r="M101" s="266"/>
      <c r="N101" s="266"/>
      <c r="O101" s="266"/>
      <c r="P101" s="266"/>
      <c r="Q101" s="266"/>
      <c r="R101" s="266"/>
      <c r="S101" s="266"/>
      <c r="T101" s="266"/>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row>
    <row r="102" spans="1:88" s="253" customFormat="1">
      <c r="A102" s="257"/>
      <c r="B102" s="257"/>
      <c r="C102" s="266"/>
      <c r="D102" s="266"/>
      <c r="E102" s="266"/>
      <c r="F102" s="266"/>
      <c r="G102" s="266"/>
      <c r="H102" s="266"/>
      <c r="I102" s="266"/>
      <c r="J102" s="266"/>
      <c r="K102" s="266"/>
      <c r="L102" s="266"/>
      <c r="M102" s="266"/>
      <c r="N102" s="266"/>
      <c r="O102" s="266"/>
      <c r="P102" s="266"/>
      <c r="Q102" s="266"/>
      <c r="R102" s="266"/>
      <c r="S102" s="266"/>
      <c r="T102" s="266"/>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row>
    <row r="103" spans="1:88" s="253" customFormat="1">
      <c r="A103" s="257"/>
      <c r="B103" s="257"/>
      <c r="C103" s="266"/>
      <c r="D103" s="266"/>
      <c r="E103" s="266"/>
      <c r="F103" s="266"/>
      <c r="G103" s="266"/>
      <c r="H103" s="266"/>
      <c r="I103" s="266"/>
      <c r="J103" s="266"/>
      <c r="K103" s="266"/>
      <c r="L103" s="266"/>
      <c r="M103" s="266"/>
      <c r="N103" s="266"/>
      <c r="O103" s="266"/>
      <c r="P103" s="266"/>
      <c r="Q103" s="266"/>
      <c r="R103" s="266"/>
      <c r="S103" s="266"/>
      <c r="T103" s="266"/>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row>
    <row r="104" spans="1:88" s="253" customFormat="1">
      <c r="A104" s="257"/>
      <c r="B104" s="257"/>
      <c r="C104" s="266"/>
      <c r="D104" s="266"/>
      <c r="E104" s="266"/>
      <c r="F104" s="266"/>
      <c r="G104" s="266"/>
      <c r="H104" s="266"/>
      <c r="I104" s="266"/>
      <c r="J104" s="266"/>
      <c r="K104" s="266"/>
      <c r="L104" s="266"/>
      <c r="M104" s="266"/>
      <c r="N104" s="266"/>
      <c r="O104" s="266"/>
      <c r="P104" s="266"/>
      <c r="Q104" s="266"/>
      <c r="R104" s="266"/>
      <c r="S104" s="266"/>
      <c r="T104" s="266"/>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row>
    <row r="105" spans="1:88" s="253" customFormat="1">
      <c r="A105" s="257"/>
      <c r="B105" s="257"/>
      <c r="C105" s="266"/>
      <c r="D105" s="266"/>
      <c r="E105" s="266"/>
      <c r="F105" s="266"/>
      <c r="G105" s="266"/>
      <c r="H105" s="266"/>
      <c r="I105" s="266"/>
      <c r="J105" s="266"/>
      <c r="K105" s="266"/>
      <c r="L105" s="266"/>
      <c r="M105" s="266"/>
      <c r="N105" s="266"/>
      <c r="O105" s="266"/>
      <c r="P105" s="266"/>
      <c r="Q105" s="266"/>
      <c r="R105" s="266"/>
      <c r="S105" s="266"/>
      <c r="T105" s="266"/>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row>
    <row r="106" spans="1:88" s="253" customFormat="1">
      <c r="A106" s="257"/>
      <c r="B106" s="257"/>
      <c r="C106" s="266"/>
      <c r="D106" s="266"/>
      <c r="E106" s="266"/>
      <c r="F106" s="266"/>
      <c r="G106" s="266"/>
      <c r="H106" s="266"/>
      <c r="I106" s="266"/>
      <c r="J106" s="266"/>
      <c r="K106" s="266"/>
      <c r="L106" s="266"/>
      <c r="M106" s="266"/>
      <c r="N106" s="266"/>
      <c r="O106" s="266"/>
      <c r="P106" s="266"/>
      <c r="Q106" s="266"/>
      <c r="R106" s="266"/>
      <c r="S106" s="266"/>
      <c r="T106" s="266"/>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row>
    <row r="107" spans="1:88" s="253" customFormat="1">
      <c r="A107" s="257"/>
      <c r="B107" s="257"/>
      <c r="C107" s="266"/>
      <c r="D107" s="266"/>
      <c r="E107" s="266"/>
      <c r="F107" s="266"/>
      <c r="G107" s="266"/>
      <c r="H107" s="266"/>
      <c r="I107" s="266"/>
      <c r="J107" s="266"/>
      <c r="K107" s="266"/>
      <c r="L107" s="266"/>
      <c r="M107" s="266"/>
      <c r="N107" s="266"/>
      <c r="O107" s="266"/>
      <c r="P107" s="266"/>
      <c r="Q107" s="266"/>
      <c r="R107" s="266"/>
      <c r="S107" s="266"/>
      <c r="T107" s="266"/>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row>
    <row r="108" spans="1:88" s="253" customFormat="1">
      <c r="A108" s="257"/>
      <c r="B108" s="257"/>
      <c r="C108" s="266"/>
      <c r="D108" s="266"/>
      <c r="E108" s="266"/>
      <c r="F108" s="266"/>
      <c r="G108" s="266"/>
      <c r="H108" s="266"/>
      <c r="I108" s="266"/>
      <c r="J108" s="266"/>
      <c r="K108" s="266"/>
      <c r="L108" s="266"/>
      <c r="M108" s="266"/>
      <c r="N108" s="266"/>
      <c r="O108" s="266"/>
      <c r="P108" s="266"/>
      <c r="Q108" s="266"/>
      <c r="R108" s="266"/>
      <c r="S108" s="266"/>
      <c r="T108" s="266"/>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row>
    <row r="109" spans="1:88" s="253" customFormat="1">
      <c r="A109" s="257"/>
      <c r="B109" s="257"/>
      <c r="C109" s="266"/>
      <c r="D109" s="266"/>
      <c r="E109" s="266"/>
      <c r="F109" s="266"/>
      <c r="G109" s="266"/>
      <c r="H109" s="266"/>
      <c r="I109" s="266"/>
      <c r="J109" s="266"/>
      <c r="K109" s="266"/>
      <c r="L109" s="266"/>
      <c r="M109" s="266"/>
      <c r="N109" s="266"/>
      <c r="O109" s="266"/>
      <c r="P109" s="266"/>
      <c r="Q109" s="266"/>
      <c r="R109" s="266"/>
      <c r="S109" s="266"/>
      <c r="T109" s="266"/>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row>
    <row r="110" spans="1:88" s="253" customFormat="1">
      <c r="A110" s="257"/>
      <c r="B110" s="257"/>
      <c r="C110" s="266"/>
      <c r="D110" s="266"/>
      <c r="E110" s="266"/>
      <c r="F110" s="266"/>
      <c r="G110" s="266"/>
      <c r="H110" s="266"/>
      <c r="I110" s="266"/>
      <c r="J110" s="266"/>
      <c r="K110" s="266"/>
      <c r="L110" s="266"/>
      <c r="M110" s="266"/>
      <c r="N110" s="266"/>
      <c r="O110" s="266"/>
      <c r="P110" s="266"/>
      <c r="Q110" s="266"/>
      <c r="R110" s="266"/>
      <c r="S110" s="266"/>
      <c r="T110" s="266"/>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row>
    <row r="111" spans="1:88" s="253" customFormat="1">
      <c r="A111" s="257"/>
      <c r="B111" s="257"/>
      <c r="C111" s="266"/>
      <c r="D111" s="266"/>
      <c r="E111" s="266"/>
      <c r="F111" s="266"/>
      <c r="G111" s="266"/>
      <c r="H111" s="266"/>
      <c r="I111" s="266"/>
      <c r="J111" s="266"/>
      <c r="K111" s="266"/>
      <c r="L111" s="266"/>
      <c r="M111" s="266"/>
      <c r="N111" s="266"/>
      <c r="O111" s="266"/>
      <c r="P111" s="266"/>
      <c r="Q111" s="266"/>
      <c r="R111" s="266"/>
      <c r="S111" s="266"/>
      <c r="T111" s="266"/>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row>
    <row r="112" spans="1:88" s="253" customFormat="1">
      <c r="A112" s="257"/>
      <c r="B112" s="257"/>
      <c r="C112" s="266"/>
      <c r="D112" s="266"/>
      <c r="E112" s="266"/>
      <c r="F112" s="266"/>
      <c r="G112" s="266"/>
      <c r="H112" s="266"/>
      <c r="I112" s="266"/>
      <c r="J112" s="266"/>
      <c r="K112" s="266"/>
      <c r="L112" s="266"/>
      <c r="M112" s="266"/>
      <c r="N112" s="266"/>
      <c r="O112" s="266"/>
      <c r="P112" s="266"/>
      <c r="Q112" s="266"/>
      <c r="R112" s="266"/>
      <c r="S112" s="266"/>
      <c r="T112" s="266"/>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row>
    <row r="113" spans="1:88" s="253" customFormat="1">
      <c r="A113" s="257"/>
      <c r="B113" s="257"/>
      <c r="C113" s="266"/>
      <c r="D113" s="266"/>
      <c r="E113" s="266"/>
      <c r="F113" s="266"/>
      <c r="G113" s="266"/>
      <c r="H113" s="266"/>
      <c r="I113" s="266"/>
      <c r="J113" s="266"/>
      <c r="K113" s="266"/>
      <c r="L113" s="266"/>
      <c r="M113" s="266"/>
      <c r="N113" s="266"/>
      <c r="O113" s="266"/>
      <c r="P113" s="266"/>
      <c r="Q113" s="266"/>
      <c r="R113" s="266"/>
      <c r="S113" s="266"/>
      <c r="T113" s="266"/>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row>
    <row r="114" spans="1:88" s="253" customFormat="1">
      <c r="A114" s="257"/>
      <c r="B114" s="257"/>
      <c r="C114" s="266"/>
      <c r="D114" s="266"/>
      <c r="E114" s="266"/>
      <c r="F114" s="266"/>
      <c r="G114" s="266"/>
      <c r="H114" s="266"/>
      <c r="I114" s="266"/>
      <c r="J114" s="266"/>
      <c r="K114" s="266"/>
      <c r="L114" s="266"/>
      <c r="M114" s="266"/>
      <c r="N114" s="266"/>
      <c r="O114" s="266"/>
      <c r="P114" s="266"/>
      <c r="Q114" s="266"/>
      <c r="R114" s="266"/>
      <c r="S114" s="266"/>
      <c r="T114" s="266"/>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row>
    <row r="115" spans="1:88" s="253" customFormat="1">
      <c r="A115" s="257"/>
      <c r="B115" s="257"/>
      <c r="C115" s="266"/>
      <c r="D115" s="266"/>
      <c r="E115" s="266"/>
      <c r="F115" s="266"/>
      <c r="G115" s="266"/>
      <c r="H115" s="266"/>
      <c r="I115" s="266"/>
      <c r="J115" s="266"/>
      <c r="K115" s="266"/>
      <c r="L115" s="266"/>
      <c r="M115" s="266"/>
      <c r="N115" s="266"/>
      <c r="O115" s="266"/>
      <c r="P115" s="266"/>
      <c r="Q115" s="266"/>
      <c r="R115" s="266"/>
      <c r="S115" s="266"/>
      <c r="T115" s="266"/>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row>
    <row r="116" spans="1:88" s="253" customFormat="1">
      <c r="A116" s="257"/>
      <c r="B116" s="257"/>
      <c r="C116" s="266"/>
      <c r="D116" s="266"/>
      <c r="E116" s="266"/>
      <c r="F116" s="266"/>
      <c r="G116" s="266"/>
      <c r="H116" s="266"/>
      <c r="I116" s="266"/>
      <c r="J116" s="266"/>
      <c r="K116" s="266"/>
      <c r="L116" s="266"/>
      <c r="M116" s="266"/>
      <c r="N116" s="266"/>
      <c r="O116" s="266"/>
      <c r="P116" s="266"/>
      <c r="Q116" s="266"/>
      <c r="R116" s="266"/>
      <c r="S116" s="266"/>
      <c r="T116" s="266"/>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row>
    <row r="117" spans="1:88" s="253" customFormat="1">
      <c r="A117" s="257"/>
      <c r="B117" s="257"/>
      <c r="C117" s="266"/>
      <c r="D117" s="266"/>
      <c r="E117" s="266"/>
      <c r="F117" s="266"/>
      <c r="G117" s="266"/>
      <c r="H117" s="266"/>
      <c r="I117" s="266"/>
      <c r="J117" s="266"/>
      <c r="K117" s="266"/>
      <c r="L117" s="266"/>
      <c r="M117" s="266"/>
      <c r="N117" s="266"/>
      <c r="O117" s="266"/>
      <c r="P117" s="266"/>
      <c r="Q117" s="266"/>
      <c r="R117" s="266"/>
      <c r="S117" s="266"/>
      <c r="T117" s="266"/>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row>
    <row r="118" spans="1:88" s="253" customFormat="1">
      <c r="A118" s="257"/>
      <c r="B118" s="257"/>
      <c r="C118" s="266"/>
      <c r="D118" s="266"/>
      <c r="E118" s="266"/>
      <c r="F118" s="266"/>
      <c r="G118" s="266"/>
      <c r="H118" s="266"/>
      <c r="I118" s="266"/>
      <c r="J118" s="266"/>
      <c r="K118" s="266"/>
      <c r="L118" s="266"/>
      <c r="M118" s="266"/>
      <c r="N118" s="266"/>
      <c r="O118" s="266"/>
      <c r="P118" s="266"/>
      <c r="Q118" s="266"/>
      <c r="R118" s="266"/>
      <c r="S118" s="266"/>
      <c r="T118" s="266"/>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row>
    <row r="119" spans="1:88" s="253" customFormat="1">
      <c r="A119" s="257"/>
      <c r="B119" s="257"/>
      <c r="C119" s="266"/>
      <c r="D119" s="266"/>
      <c r="E119" s="266"/>
      <c r="F119" s="266"/>
      <c r="G119" s="266"/>
      <c r="H119" s="266"/>
      <c r="I119" s="266"/>
      <c r="J119" s="266"/>
      <c r="K119" s="266"/>
      <c r="L119" s="266"/>
      <c r="M119" s="266"/>
      <c r="N119" s="266"/>
      <c r="O119" s="266"/>
      <c r="P119" s="266"/>
      <c r="Q119" s="266"/>
      <c r="R119" s="266"/>
      <c r="S119" s="266"/>
      <c r="T119" s="266"/>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row>
    <row r="120" spans="1:88" s="253" customFormat="1">
      <c r="A120" s="257"/>
      <c r="B120" s="257"/>
      <c r="C120" s="266"/>
      <c r="D120" s="266"/>
      <c r="E120" s="266"/>
      <c r="F120" s="266"/>
      <c r="G120" s="266"/>
      <c r="H120" s="266"/>
      <c r="I120" s="266"/>
      <c r="J120" s="266"/>
      <c r="K120" s="266"/>
      <c r="L120" s="266"/>
      <c r="M120" s="266"/>
      <c r="N120" s="266"/>
      <c r="O120" s="266"/>
      <c r="P120" s="266"/>
      <c r="Q120" s="266"/>
      <c r="R120" s="266"/>
      <c r="S120" s="266"/>
      <c r="T120" s="266"/>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row>
    <row r="121" spans="1:88" s="253" customFormat="1">
      <c r="A121" s="257"/>
      <c r="B121" s="257"/>
      <c r="C121" s="266"/>
      <c r="D121" s="266"/>
      <c r="E121" s="266"/>
      <c r="F121" s="266"/>
      <c r="G121" s="266"/>
      <c r="H121" s="266"/>
      <c r="I121" s="266"/>
      <c r="J121" s="266"/>
      <c r="K121" s="266"/>
      <c r="L121" s="266"/>
      <c r="M121" s="266"/>
      <c r="N121" s="266"/>
      <c r="O121" s="266"/>
      <c r="P121" s="266"/>
      <c r="Q121" s="266"/>
      <c r="R121" s="266"/>
      <c r="S121" s="266"/>
      <c r="T121" s="266"/>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row>
    <row r="122" spans="1:88" s="253" customFormat="1">
      <c r="A122" s="257"/>
      <c r="B122" s="257"/>
      <c r="C122" s="266"/>
      <c r="D122" s="266"/>
      <c r="E122" s="266"/>
      <c r="F122" s="266"/>
      <c r="G122" s="266"/>
      <c r="H122" s="266"/>
      <c r="I122" s="266"/>
      <c r="J122" s="266"/>
      <c r="K122" s="266"/>
      <c r="L122" s="266"/>
      <c r="M122" s="266"/>
      <c r="N122" s="266"/>
      <c r="O122" s="266"/>
      <c r="P122" s="266"/>
      <c r="Q122" s="266"/>
      <c r="R122" s="266"/>
      <c r="S122" s="266"/>
      <c r="T122" s="266"/>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row>
    <row r="123" spans="1:88" s="253" customFormat="1">
      <c r="A123" s="257"/>
      <c r="B123" s="257"/>
      <c r="C123" s="266"/>
      <c r="D123" s="266"/>
      <c r="E123" s="266"/>
      <c r="F123" s="266"/>
      <c r="G123" s="266"/>
      <c r="H123" s="266"/>
      <c r="I123" s="266"/>
      <c r="J123" s="266"/>
      <c r="K123" s="266"/>
      <c r="L123" s="266"/>
      <c r="M123" s="266"/>
      <c r="N123" s="266"/>
      <c r="O123" s="266"/>
      <c r="P123" s="266"/>
      <c r="Q123" s="266"/>
      <c r="R123" s="266"/>
      <c r="S123" s="266"/>
      <c r="T123" s="266"/>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row>
    <row r="124" spans="1:88" s="253" customFormat="1">
      <c r="A124" s="257"/>
      <c r="B124" s="257"/>
      <c r="C124" s="266"/>
      <c r="D124" s="266"/>
      <c r="E124" s="266"/>
      <c r="F124" s="266"/>
      <c r="G124" s="266"/>
      <c r="H124" s="266"/>
      <c r="I124" s="266"/>
      <c r="J124" s="266"/>
      <c r="K124" s="266"/>
      <c r="L124" s="266"/>
      <c r="M124" s="266"/>
      <c r="N124" s="266"/>
      <c r="O124" s="266"/>
      <c r="P124" s="266"/>
      <c r="Q124" s="266"/>
      <c r="R124" s="266"/>
      <c r="S124" s="266"/>
      <c r="T124" s="266"/>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row>
    <row r="345" spans="1:253" s="261" customFormat="1">
      <c r="A345" s="257"/>
      <c r="B345" s="257"/>
      <c r="C345" s="266"/>
      <c r="D345" s="266"/>
      <c r="E345" s="266"/>
      <c r="F345" s="266"/>
      <c r="G345" s="266"/>
      <c r="H345" s="266"/>
      <c r="I345" s="266"/>
      <c r="J345" s="266"/>
      <c r="K345" s="266"/>
      <c r="L345" s="266"/>
      <c r="M345" s="266"/>
      <c r="N345" s="266"/>
      <c r="O345" s="266"/>
      <c r="P345" s="266"/>
      <c r="Q345" s="266"/>
      <c r="R345" s="266"/>
      <c r="S345" s="266"/>
      <c r="T345" s="266"/>
      <c r="U345" s="2"/>
      <c r="V345" s="2"/>
      <c r="W345" s="2"/>
      <c r="X345" s="2"/>
      <c r="Y345" s="2"/>
      <c r="Z345" s="2"/>
      <c r="AA345" s="2"/>
      <c r="AB345" s="2"/>
      <c r="AC345" s="2"/>
      <c r="AD345" s="2"/>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c r="FL345" s="2"/>
      <c r="FM345" s="2"/>
      <c r="FN345" s="2"/>
      <c r="FO345" s="2"/>
      <c r="FP345" s="2"/>
      <c r="FQ345" s="2"/>
      <c r="FR345" s="2"/>
      <c r="FS345" s="2"/>
      <c r="FT345" s="2"/>
      <c r="FU345" s="2"/>
      <c r="FV345" s="2"/>
      <c r="FW345" s="2"/>
      <c r="FX345" s="2"/>
      <c r="FY345" s="2"/>
      <c r="FZ345" s="2"/>
      <c r="GA345" s="2"/>
      <c r="GB345" s="2"/>
      <c r="GC345" s="2"/>
      <c r="GD345" s="2"/>
      <c r="GE345" s="2"/>
      <c r="GF345" s="2"/>
      <c r="GG345" s="2"/>
      <c r="GH345" s="2"/>
      <c r="GI345" s="2"/>
      <c r="GJ345" s="2"/>
      <c r="GK345" s="2"/>
      <c r="GL345" s="2"/>
      <c r="GM345" s="2"/>
      <c r="GN345" s="2"/>
      <c r="GO345" s="2"/>
      <c r="GP345" s="2"/>
      <c r="GQ345" s="2"/>
      <c r="GR345" s="2"/>
      <c r="GS345" s="2"/>
      <c r="GT345" s="2"/>
      <c r="GU345" s="2"/>
      <c r="GV345" s="2"/>
      <c r="GW345" s="2"/>
      <c r="GX345" s="2"/>
      <c r="GY345" s="2"/>
      <c r="GZ345" s="2"/>
      <c r="HA345" s="2"/>
      <c r="HB345" s="2"/>
      <c r="HC345" s="2"/>
      <c r="HD345" s="2"/>
      <c r="HE345" s="2"/>
      <c r="HF345" s="2"/>
      <c r="HG345" s="2"/>
      <c r="HH345" s="2"/>
      <c r="HI345" s="2"/>
      <c r="HJ345" s="2"/>
      <c r="HK345" s="2"/>
      <c r="HL345" s="2"/>
      <c r="HM345" s="2"/>
      <c r="HN345" s="2"/>
      <c r="HO345" s="2"/>
      <c r="HP345" s="2"/>
      <c r="HQ345" s="2"/>
      <c r="HR345" s="2"/>
      <c r="HS345" s="2"/>
      <c r="HT345" s="2"/>
      <c r="HU345" s="2"/>
      <c r="HV345" s="2"/>
      <c r="HW345" s="2"/>
      <c r="HX345" s="2"/>
      <c r="HY345" s="2"/>
      <c r="HZ345" s="2"/>
      <c r="IA345" s="2"/>
      <c r="IB345" s="2"/>
      <c r="IC345" s="2"/>
      <c r="ID345" s="2"/>
      <c r="IE345" s="2"/>
      <c r="IF345" s="2"/>
      <c r="IG345" s="2"/>
      <c r="IH345" s="2"/>
      <c r="II345" s="2"/>
      <c r="IJ345" s="2"/>
      <c r="IK345" s="2"/>
      <c r="IL345" s="2"/>
      <c r="IM345" s="2"/>
      <c r="IN345" s="2"/>
      <c r="IO345" s="2"/>
      <c r="IP345" s="2"/>
      <c r="IQ345" s="2"/>
      <c r="IR345" s="2"/>
      <c r="IS345" s="2"/>
    </row>
    <row r="346" spans="1:253" s="261" customFormat="1">
      <c r="A346" s="257"/>
      <c r="B346" s="257"/>
      <c r="C346" s="266"/>
      <c r="D346" s="266"/>
      <c r="E346" s="266"/>
      <c r="F346" s="266"/>
      <c r="G346" s="266"/>
      <c r="H346" s="266"/>
      <c r="I346" s="266"/>
      <c r="J346" s="266"/>
      <c r="K346" s="266"/>
      <c r="L346" s="266"/>
      <c r="M346" s="266"/>
      <c r="N346" s="266"/>
      <c r="O346" s="266"/>
      <c r="P346" s="266"/>
      <c r="Q346" s="266"/>
      <c r="R346" s="266"/>
      <c r="S346" s="266"/>
      <c r="T346" s="266"/>
      <c r="U346" s="2"/>
      <c r="V346" s="2"/>
      <c r="W346" s="2"/>
      <c r="X346" s="2"/>
      <c r="Y346" s="2"/>
      <c r="Z346" s="2"/>
      <c r="AA346" s="2"/>
      <c r="AB346" s="2"/>
      <c r="AC346" s="2"/>
      <c r="AD346" s="2"/>
      <c r="AE346" s="2"/>
      <c r="AF346" s="2"/>
      <c r="AG346" s="2"/>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c r="FL346" s="2"/>
      <c r="FM346" s="2"/>
      <c r="FN346" s="2"/>
      <c r="FO346" s="2"/>
      <c r="FP346" s="2"/>
      <c r="FQ346" s="2"/>
      <c r="FR346" s="2"/>
      <c r="FS346" s="2"/>
      <c r="FT346" s="2"/>
      <c r="FU346" s="2"/>
      <c r="FV346" s="2"/>
      <c r="FW346" s="2"/>
      <c r="FX346" s="2"/>
      <c r="FY346" s="2"/>
      <c r="FZ346" s="2"/>
      <c r="GA346" s="2"/>
      <c r="GB346" s="2"/>
      <c r="GC346" s="2"/>
      <c r="GD346" s="2"/>
      <c r="GE346" s="2"/>
      <c r="GF346" s="2"/>
      <c r="GG346" s="2"/>
      <c r="GH346" s="2"/>
      <c r="GI346" s="2"/>
      <c r="GJ346" s="2"/>
      <c r="GK346" s="2"/>
      <c r="GL346" s="2"/>
      <c r="GM346" s="2"/>
      <c r="GN346" s="2"/>
      <c r="GO346" s="2"/>
      <c r="GP346" s="2"/>
      <c r="GQ346" s="2"/>
      <c r="GR346" s="2"/>
      <c r="GS346" s="2"/>
      <c r="GT346" s="2"/>
      <c r="GU346" s="2"/>
      <c r="GV346" s="2"/>
      <c r="GW346" s="2"/>
      <c r="GX346" s="2"/>
      <c r="GY346" s="2"/>
      <c r="GZ346" s="2"/>
      <c r="HA346" s="2"/>
      <c r="HB346" s="2"/>
      <c r="HC346" s="2"/>
      <c r="HD346" s="2"/>
      <c r="HE346" s="2"/>
      <c r="HF346" s="2"/>
      <c r="HG346" s="2"/>
      <c r="HH346" s="2"/>
      <c r="HI346" s="2"/>
      <c r="HJ346" s="2"/>
      <c r="HK346" s="2"/>
      <c r="HL346" s="2"/>
      <c r="HM346" s="2"/>
      <c r="HN346" s="2"/>
      <c r="HO346" s="2"/>
      <c r="HP346" s="2"/>
      <c r="HQ346" s="2"/>
      <c r="HR346" s="2"/>
      <c r="HS346" s="2"/>
      <c r="HT346" s="2"/>
      <c r="HU346" s="2"/>
      <c r="HV346" s="2"/>
      <c r="HW346" s="2"/>
      <c r="HX346" s="2"/>
      <c r="HY346" s="2"/>
      <c r="HZ346" s="2"/>
      <c r="IA346" s="2"/>
      <c r="IB346" s="2"/>
      <c r="IC346" s="2"/>
      <c r="ID346" s="2"/>
      <c r="IE346" s="2"/>
      <c r="IF346" s="2"/>
      <c r="IG346" s="2"/>
      <c r="IH346" s="2"/>
      <c r="II346" s="2"/>
      <c r="IJ346" s="2"/>
      <c r="IK346" s="2"/>
      <c r="IL346" s="2"/>
      <c r="IM346" s="2"/>
      <c r="IN346" s="2"/>
      <c r="IO346" s="2"/>
      <c r="IP346" s="2"/>
      <c r="IQ346" s="2"/>
      <c r="IR346" s="2"/>
      <c r="IS346" s="2"/>
    </row>
    <row r="347" spans="1:253" s="261" customFormat="1">
      <c r="A347" s="257"/>
      <c r="B347" s="257"/>
      <c r="C347" s="266"/>
      <c r="D347" s="266"/>
      <c r="E347" s="266"/>
      <c r="F347" s="266"/>
      <c r="G347" s="266"/>
      <c r="H347" s="266"/>
      <c r="I347" s="266"/>
      <c r="J347" s="266"/>
      <c r="K347" s="266"/>
      <c r="L347" s="266"/>
      <c r="M347" s="266"/>
      <c r="N347" s="266"/>
      <c r="O347" s="266"/>
      <c r="P347" s="266"/>
      <c r="Q347" s="266"/>
      <c r="R347" s="266"/>
      <c r="S347" s="266"/>
      <c r="T347" s="266"/>
      <c r="U347" s="2"/>
      <c r="V347" s="2"/>
      <c r="W347" s="2"/>
      <c r="X347" s="2"/>
      <c r="Y347" s="2"/>
      <c r="Z347" s="2"/>
      <c r="AA347" s="2"/>
      <c r="AB347" s="2"/>
      <c r="AC347" s="2"/>
      <c r="AD347" s="2"/>
      <c r="AE347" s="2"/>
      <c r="AF347" s="2"/>
      <c r="AG347" s="2"/>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c r="FL347" s="2"/>
      <c r="FM347" s="2"/>
      <c r="FN347" s="2"/>
      <c r="FO347" s="2"/>
      <c r="FP347" s="2"/>
      <c r="FQ347" s="2"/>
      <c r="FR347" s="2"/>
      <c r="FS347" s="2"/>
      <c r="FT347" s="2"/>
      <c r="FU347" s="2"/>
      <c r="FV347" s="2"/>
      <c r="FW347" s="2"/>
      <c r="FX347" s="2"/>
      <c r="FY347" s="2"/>
      <c r="FZ347" s="2"/>
      <c r="GA347" s="2"/>
      <c r="GB347" s="2"/>
      <c r="GC347" s="2"/>
      <c r="GD347" s="2"/>
      <c r="GE347" s="2"/>
      <c r="GF347" s="2"/>
      <c r="GG347" s="2"/>
      <c r="GH347" s="2"/>
      <c r="GI347" s="2"/>
      <c r="GJ347" s="2"/>
      <c r="GK347" s="2"/>
      <c r="GL347" s="2"/>
      <c r="GM347" s="2"/>
      <c r="GN347" s="2"/>
      <c r="GO347" s="2"/>
      <c r="GP347" s="2"/>
      <c r="GQ347" s="2"/>
      <c r="GR347" s="2"/>
      <c r="GS347" s="2"/>
      <c r="GT347" s="2"/>
      <c r="GU347" s="2"/>
      <c r="GV347" s="2"/>
      <c r="GW347" s="2"/>
      <c r="GX347" s="2"/>
      <c r="GY347" s="2"/>
      <c r="GZ347" s="2"/>
      <c r="HA347" s="2"/>
      <c r="HB347" s="2"/>
      <c r="HC347" s="2"/>
      <c r="HD347" s="2"/>
      <c r="HE347" s="2"/>
      <c r="HF347" s="2"/>
      <c r="HG347" s="2"/>
      <c r="HH347" s="2"/>
      <c r="HI347" s="2"/>
      <c r="HJ347" s="2"/>
      <c r="HK347" s="2"/>
      <c r="HL347" s="2"/>
      <c r="HM347" s="2"/>
      <c r="HN347" s="2"/>
      <c r="HO347" s="2"/>
      <c r="HP347" s="2"/>
      <c r="HQ347" s="2"/>
      <c r="HR347" s="2"/>
      <c r="HS347" s="2"/>
      <c r="HT347" s="2"/>
      <c r="HU347" s="2"/>
      <c r="HV347" s="2"/>
      <c r="HW347" s="2"/>
      <c r="HX347" s="2"/>
      <c r="HY347" s="2"/>
      <c r="HZ347" s="2"/>
      <c r="IA347" s="2"/>
      <c r="IB347" s="2"/>
      <c r="IC347" s="2"/>
      <c r="ID347" s="2"/>
      <c r="IE347" s="2"/>
      <c r="IF347" s="2"/>
      <c r="IG347" s="2"/>
      <c r="IH347" s="2"/>
      <c r="II347" s="2"/>
      <c r="IJ347" s="2"/>
      <c r="IK347" s="2"/>
      <c r="IL347" s="2"/>
      <c r="IM347" s="2"/>
      <c r="IN347" s="2"/>
      <c r="IO347" s="2"/>
      <c r="IP347" s="2"/>
      <c r="IQ347" s="2"/>
      <c r="IR347" s="2"/>
      <c r="IS347" s="2"/>
    </row>
    <row r="351" spans="1:253" s="261" customFormat="1">
      <c r="A351" s="257"/>
      <c r="B351" s="257"/>
      <c r="C351" s="266"/>
      <c r="D351" s="266"/>
      <c r="E351" s="266"/>
      <c r="F351" s="266"/>
      <c r="G351" s="266"/>
      <c r="H351" s="266"/>
      <c r="I351" s="266"/>
      <c r="J351" s="266"/>
      <c r="K351" s="266"/>
      <c r="L351" s="266"/>
      <c r="M351" s="266"/>
      <c r="N351" s="266"/>
      <c r="O351" s="266"/>
      <c r="P351" s="266"/>
      <c r="Q351" s="266"/>
      <c r="R351" s="266"/>
      <c r="S351" s="266"/>
      <c r="T351" s="266"/>
      <c r="U351" s="2"/>
      <c r="V351" s="2"/>
      <c r="W351" s="2"/>
      <c r="X351" s="2"/>
      <c r="Y351" s="2"/>
      <c r="Z351" s="2"/>
      <c r="AA351" s="2"/>
      <c r="AB351" s="2"/>
      <c r="AC351" s="2"/>
      <c r="AD351" s="2"/>
      <c r="AE351" s="2"/>
      <c r="AF351" s="2"/>
      <c r="AG351" s="2"/>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c r="FL351" s="2"/>
      <c r="FM351" s="2"/>
      <c r="FN351" s="2"/>
      <c r="FO351" s="2"/>
      <c r="FP351" s="2"/>
      <c r="FQ351" s="2"/>
      <c r="FR351" s="2"/>
      <c r="FS351" s="2"/>
      <c r="FT351" s="2"/>
      <c r="FU351" s="2"/>
      <c r="FV351" s="2"/>
      <c r="FW351" s="2"/>
      <c r="FX351" s="2"/>
      <c r="FY351" s="2"/>
      <c r="FZ351" s="2"/>
      <c r="GA351" s="2"/>
      <c r="GB351" s="2"/>
      <c r="GC351" s="2"/>
      <c r="GD351" s="2"/>
      <c r="GE351" s="2"/>
      <c r="GF351" s="2"/>
      <c r="GG351" s="2"/>
      <c r="GH351" s="2"/>
      <c r="GI351" s="2"/>
      <c r="GJ351" s="2"/>
      <c r="GK351" s="2"/>
      <c r="GL351" s="2"/>
      <c r="GM351" s="2"/>
      <c r="GN351" s="2"/>
      <c r="GO351" s="2"/>
      <c r="GP351" s="2"/>
      <c r="GQ351" s="2"/>
      <c r="GR351" s="2"/>
      <c r="GS351" s="2"/>
      <c r="GT351" s="2"/>
      <c r="GU351" s="2"/>
      <c r="GV351" s="2"/>
      <c r="GW351" s="2"/>
      <c r="GX351" s="2"/>
      <c r="GY351" s="2"/>
      <c r="GZ351" s="2"/>
      <c r="HA351" s="2"/>
      <c r="HB351" s="2"/>
      <c r="HC351" s="2"/>
      <c r="HD351" s="2"/>
      <c r="HE351" s="2"/>
      <c r="HF351" s="2"/>
      <c r="HG351" s="2"/>
      <c r="HH351" s="2"/>
      <c r="HI351" s="2"/>
      <c r="HJ351" s="2"/>
      <c r="HK351" s="2"/>
      <c r="HL351" s="2"/>
      <c r="HM351" s="2"/>
      <c r="HN351" s="2"/>
      <c r="HO351" s="2"/>
      <c r="HP351" s="2"/>
      <c r="HQ351" s="2"/>
      <c r="HR351" s="2"/>
      <c r="HS351" s="2"/>
      <c r="HT351" s="2"/>
      <c r="HU351" s="2"/>
      <c r="HV351" s="2"/>
      <c r="HW351" s="2"/>
      <c r="HX351" s="2"/>
      <c r="HY351" s="2"/>
      <c r="HZ351" s="2"/>
      <c r="IA351" s="2"/>
      <c r="IB351" s="2"/>
      <c r="IC351" s="2"/>
      <c r="ID351" s="2"/>
      <c r="IE351" s="2"/>
      <c r="IF351" s="2"/>
      <c r="IG351" s="2"/>
      <c r="IH351" s="2"/>
      <c r="II351" s="2"/>
      <c r="IJ351" s="2"/>
      <c r="IK351" s="2"/>
      <c r="IL351" s="2"/>
      <c r="IM351" s="2"/>
      <c r="IN351" s="2"/>
      <c r="IO351" s="2"/>
      <c r="IP351" s="2"/>
      <c r="IQ351" s="2"/>
      <c r="IR351" s="2"/>
      <c r="IS351" s="2"/>
    </row>
  </sheetData>
  <mergeCells count="40">
    <mergeCell ref="A4:A5"/>
    <mergeCell ref="B4:B5"/>
    <mergeCell ref="E4:E5"/>
    <mergeCell ref="F4:F5"/>
    <mergeCell ref="C2:D2"/>
    <mergeCell ref="C4:C5"/>
    <mergeCell ref="D4:D5"/>
    <mergeCell ref="E2:F2"/>
    <mergeCell ref="E3:F3"/>
    <mergeCell ref="I2:J2"/>
    <mergeCell ref="O4:O5"/>
    <mergeCell ref="P4:P5"/>
    <mergeCell ref="Q4:Q5"/>
    <mergeCell ref="R4:R5"/>
    <mergeCell ref="M4:M5"/>
    <mergeCell ref="N4:N5"/>
    <mergeCell ref="Q2:R2"/>
    <mergeCell ref="Q3:V3"/>
    <mergeCell ref="U4:U5"/>
    <mergeCell ref="V4:V5"/>
    <mergeCell ref="S2:T2"/>
    <mergeCell ref="S4:S5"/>
    <mergeCell ref="T4:T5"/>
    <mergeCell ref="U2:V2"/>
    <mergeCell ref="G2:H2"/>
    <mergeCell ref="G3:H3"/>
    <mergeCell ref="H4:H5"/>
    <mergeCell ref="C3:D3"/>
    <mergeCell ref="O3:P3"/>
    <mergeCell ref="I3:J3"/>
    <mergeCell ref="K2:L2"/>
    <mergeCell ref="K3:L3"/>
    <mergeCell ref="M2:N2"/>
    <mergeCell ref="M3:N3"/>
    <mergeCell ref="O2:P2"/>
    <mergeCell ref="G4:G5"/>
    <mergeCell ref="I4:I5"/>
    <mergeCell ref="J4:J5"/>
    <mergeCell ref="K4:K5"/>
    <mergeCell ref="L4:L5"/>
  </mergeCells>
  <pageMargins left="0.75" right="0.75" top="1" bottom="1" header="0.5" footer="0.5"/>
  <pageSetup scale="37" orientation="landscape" r:id="rId1"/>
  <headerFooter alignWithMargins="0"/>
  <rowBreaks count="1" manualBreakCount="1">
    <brk id="47" max="110" man="1"/>
  </rowBreaks>
  <drawing r:id="rId2"/>
</worksheet>
</file>

<file path=xl/worksheets/sheet11.xml><?xml version="1.0" encoding="utf-8"?>
<worksheet xmlns="http://schemas.openxmlformats.org/spreadsheetml/2006/main" xmlns:r="http://schemas.openxmlformats.org/officeDocument/2006/relationships">
  <dimension ref="A1:IU349"/>
  <sheetViews>
    <sheetView showGridLines="0" zoomScaleSheetLayoutView="100" workbookViewId="0">
      <pane xSplit="2" ySplit="5" topLeftCell="G6" activePane="bottomRight" state="frozen"/>
      <selection sqref="A1:IV65536"/>
      <selection pane="topRight" sqref="A1:IV65536"/>
      <selection pane="bottomLeft" sqref="A1:IV65536"/>
      <selection pane="bottomRight"/>
    </sheetView>
  </sheetViews>
  <sheetFormatPr defaultRowHeight="12.75"/>
  <cols>
    <col min="1" max="1" width="7" style="257" customWidth="1"/>
    <col min="2" max="2" width="25.28515625" style="257" bestFit="1" customWidth="1"/>
    <col min="3" max="3" width="10.85546875" style="266" hidden="1" customWidth="1"/>
    <col min="4" max="4" width="11" style="266" hidden="1" customWidth="1"/>
    <col min="5" max="5" width="10.85546875" style="266" hidden="1" customWidth="1"/>
    <col min="6" max="6" width="11" style="266" hidden="1" customWidth="1"/>
    <col min="7" max="7" width="10.85546875" style="266" customWidth="1"/>
    <col min="8" max="8" width="11" style="266" customWidth="1"/>
    <col min="9" max="9" width="10.85546875" style="266" customWidth="1"/>
    <col min="10" max="10" width="11" style="266" customWidth="1"/>
    <col min="11" max="11" width="10.85546875" style="266" customWidth="1"/>
    <col min="12" max="12" width="11" style="266" customWidth="1"/>
    <col min="13" max="13" width="10.85546875" style="266" customWidth="1"/>
    <col min="14" max="14" width="11" style="266" customWidth="1"/>
    <col min="15" max="15" width="10.85546875" style="266" customWidth="1"/>
    <col min="16" max="16" width="11" style="266" customWidth="1"/>
    <col min="17" max="17" width="10.85546875" style="266" customWidth="1"/>
    <col min="18" max="18" width="11" style="266" customWidth="1"/>
    <col min="19" max="19" width="10.85546875" style="266" customWidth="1"/>
    <col min="20" max="20" width="11" style="266" customWidth="1"/>
    <col min="21" max="21" width="11.5703125" style="266" customWidth="1"/>
    <col min="22" max="22" width="11" style="266" customWidth="1"/>
    <col min="23" max="16384" width="9.140625" style="2"/>
  </cols>
  <sheetData>
    <row r="1" spans="1:90" s="253" customFormat="1">
      <c r="A1" s="260"/>
      <c r="B1" s="260"/>
      <c r="C1" s="262"/>
      <c r="D1" s="262"/>
      <c r="E1" s="262"/>
      <c r="F1" s="262"/>
      <c r="G1" s="262"/>
      <c r="H1" s="262"/>
      <c r="I1" s="262"/>
      <c r="J1" s="262"/>
      <c r="K1" s="262"/>
      <c r="L1" s="262"/>
      <c r="M1" s="262"/>
      <c r="N1" s="262"/>
      <c r="O1" s="262"/>
      <c r="P1" s="262"/>
      <c r="Q1" s="262"/>
      <c r="R1" s="262"/>
      <c r="S1" s="262"/>
      <c r="T1" s="262"/>
      <c r="U1" s="262"/>
      <c r="V1" s="26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row>
    <row r="2" spans="1:90" s="253" customFormat="1" ht="36" customHeight="1">
      <c r="A2" s="260"/>
      <c r="B2" s="270"/>
      <c r="C2" s="594" t="s">
        <v>277</v>
      </c>
      <c r="D2" s="595"/>
      <c r="E2" s="594" t="s">
        <v>278</v>
      </c>
      <c r="F2" s="595"/>
      <c r="G2" s="594" t="s">
        <v>279</v>
      </c>
      <c r="H2" s="595"/>
      <c r="I2" s="594" t="s">
        <v>280</v>
      </c>
      <c r="J2" s="595"/>
      <c r="K2" s="594" t="s">
        <v>281</v>
      </c>
      <c r="L2" s="595"/>
      <c r="M2" s="594" t="s">
        <v>282</v>
      </c>
      <c r="N2" s="595"/>
      <c r="O2" s="594" t="s">
        <v>283</v>
      </c>
      <c r="P2" s="595"/>
      <c r="Q2" s="594" t="s">
        <v>284</v>
      </c>
      <c r="R2" s="595"/>
      <c r="S2" s="594" t="s">
        <v>312</v>
      </c>
      <c r="T2" s="595"/>
      <c r="U2" s="594" t="s">
        <v>313</v>
      </c>
      <c r="V2" s="595"/>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row>
    <row r="3" spans="1:90" s="253" customFormat="1" ht="12.75" customHeight="1">
      <c r="A3" s="254"/>
      <c r="B3" s="254"/>
      <c r="C3" s="594"/>
      <c r="D3" s="595"/>
      <c r="E3" s="594"/>
      <c r="F3" s="595"/>
      <c r="G3" s="594"/>
      <c r="H3" s="595"/>
      <c r="I3" s="594"/>
      <c r="J3" s="595"/>
      <c r="K3" s="594"/>
      <c r="L3" s="595"/>
      <c r="M3" s="594"/>
      <c r="N3" s="595"/>
      <c r="O3" s="594"/>
      <c r="P3" s="595"/>
      <c r="Q3" s="602" t="s">
        <v>310</v>
      </c>
      <c r="R3" s="603"/>
      <c r="S3" s="604"/>
      <c r="T3" s="604"/>
      <c r="U3" s="604"/>
      <c r="V3" s="605"/>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row>
    <row r="4" spans="1:90" s="256" customFormat="1" ht="30.75" customHeight="1">
      <c r="A4" s="606" t="s">
        <v>260</v>
      </c>
      <c r="B4" s="608" t="s">
        <v>261</v>
      </c>
      <c r="C4" s="600" t="s">
        <v>262</v>
      </c>
      <c r="D4" s="596" t="s">
        <v>263</v>
      </c>
      <c r="E4" s="600" t="s">
        <v>262</v>
      </c>
      <c r="F4" s="596" t="s">
        <v>263</v>
      </c>
      <c r="G4" s="600" t="s">
        <v>262</v>
      </c>
      <c r="H4" s="596" t="s">
        <v>263</v>
      </c>
      <c r="I4" s="600" t="s">
        <v>262</v>
      </c>
      <c r="J4" s="596" t="s">
        <v>263</v>
      </c>
      <c r="K4" s="600" t="s">
        <v>262</v>
      </c>
      <c r="L4" s="596" t="s">
        <v>263</v>
      </c>
      <c r="M4" s="600" t="s">
        <v>262</v>
      </c>
      <c r="N4" s="596" t="s">
        <v>263</v>
      </c>
      <c r="O4" s="600" t="s">
        <v>262</v>
      </c>
      <c r="P4" s="596" t="s">
        <v>263</v>
      </c>
      <c r="Q4" s="600" t="s">
        <v>262</v>
      </c>
      <c r="R4" s="596" t="s">
        <v>263</v>
      </c>
      <c r="S4" s="600" t="s">
        <v>262</v>
      </c>
      <c r="T4" s="596" t="s">
        <v>263</v>
      </c>
      <c r="U4" s="600" t="s">
        <v>262</v>
      </c>
      <c r="V4" s="596" t="s">
        <v>263</v>
      </c>
      <c r="W4" s="255"/>
      <c r="X4" s="255"/>
      <c r="Y4" s="255"/>
      <c r="Z4" s="255"/>
      <c r="AA4" s="255"/>
      <c r="AB4" s="255"/>
      <c r="AC4" s="255"/>
      <c r="AD4" s="255"/>
      <c r="AE4" s="255"/>
      <c r="AF4" s="255"/>
      <c r="AG4" s="255"/>
      <c r="AH4" s="255"/>
      <c r="AI4" s="255"/>
      <c r="AJ4" s="255"/>
      <c r="AK4" s="255"/>
      <c r="AL4" s="255"/>
      <c r="AM4" s="255"/>
      <c r="AN4" s="255"/>
      <c r="AO4" s="255"/>
      <c r="AP4" s="255"/>
      <c r="AQ4" s="255"/>
      <c r="AR4" s="255"/>
      <c r="AS4" s="255"/>
      <c r="AT4" s="255"/>
      <c r="AU4" s="255"/>
      <c r="AV4" s="255"/>
      <c r="AW4" s="255"/>
      <c r="AX4" s="255"/>
      <c r="AY4" s="255"/>
      <c r="AZ4" s="255"/>
      <c r="BA4" s="255"/>
      <c r="BB4" s="255"/>
      <c r="BC4" s="255"/>
      <c r="BD4" s="255"/>
      <c r="BE4" s="255"/>
      <c r="BF4" s="255"/>
      <c r="BG4" s="255"/>
      <c r="BH4" s="255"/>
      <c r="BI4" s="255"/>
      <c r="BJ4" s="255"/>
      <c r="BK4" s="255"/>
      <c r="BL4" s="255"/>
      <c r="BM4" s="255"/>
      <c r="BN4" s="255"/>
      <c r="BO4" s="255"/>
      <c r="BP4" s="255"/>
      <c r="BQ4" s="255"/>
      <c r="BR4" s="255"/>
      <c r="BS4" s="255"/>
      <c r="BT4" s="255"/>
      <c r="BU4" s="255"/>
      <c r="BV4" s="255"/>
      <c r="BW4" s="255"/>
      <c r="BX4" s="255"/>
      <c r="BY4" s="255"/>
      <c r="BZ4" s="255"/>
      <c r="CA4" s="255"/>
      <c r="CB4" s="255"/>
      <c r="CC4" s="255"/>
      <c r="CD4" s="255"/>
      <c r="CE4" s="255"/>
      <c r="CF4" s="255"/>
      <c r="CG4" s="255"/>
      <c r="CH4" s="255"/>
      <c r="CI4" s="255"/>
      <c r="CJ4" s="255"/>
      <c r="CK4" s="255"/>
      <c r="CL4" s="255"/>
    </row>
    <row r="5" spans="1:90" s="256" customFormat="1" ht="12.75" customHeight="1">
      <c r="A5" s="607"/>
      <c r="B5" s="609"/>
      <c r="C5" s="601"/>
      <c r="D5" s="597"/>
      <c r="E5" s="601"/>
      <c r="F5" s="597"/>
      <c r="G5" s="601"/>
      <c r="H5" s="597"/>
      <c r="I5" s="601"/>
      <c r="J5" s="597"/>
      <c r="K5" s="601"/>
      <c r="L5" s="597"/>
      <c r="M5" s="601"/>
      <c r="N5" s="597"/>
      <c r="O5" s="601"/>
      <c r="P5" s="597"/>
      <c r="Q5" s="601"/>
      <c r="R5" s="597"/>
      <c r="S5" s="601"/>
      <c r="T5" s="597"/>
      <c r="U5" s="601"/>
      <c r="V5" s="597"/>
      <c r="W5" s="255"/>
      <c r="X5" s="255"/>
      <c r="Y5" s="255"/>
      <c r="Z5" s="255"/>
      <c r="AA5" s="255"/>
      <c r="AB5" s="255"/>
      <c r="AC5" s="255"/>
      <c r="AD5" s="255"/>
      <c r="AE5" s="255"/>
      <c r="AF5" s="255"/>
      <c r="AG5" s="255"/>
      <c r="AH5" s="255"/>
      <c r="AI5" s="255"/>
      <c r="AJ5" s="255"/>
      <c r="AK5" s="255"/>
      <c r="AL5" s="255"/>
      <c r="AM5" s="255"/>
      <c r="AN5" s="255"/>
      <c r="AO5" s="255"/>
      <c r="AP5" s="255"/>
      <c r="AQ5" s="255"/>
      <c r="AR5" s="255"/>
      <c r="AS5" s="255"/>
      <c r="AT5" s="255"/>
      <c r="AU5" s="255"/>
      <c r="AV5" s="255"/>
      <c r="AW5" s="255"/>
      <c r="AX5" s="255"/>
      <c r="AY5" s="255"/>
      <c r="AZ5" s="255"/>
      <c r="BA5" s="255"/>
      <c r="BB5" s="255"/>
      <c r="BC5" s="255"/>
      <c r="BD5" s="255"/>
      <c r="BE5" s="255"/>
      <c r="BF5" s="255"/>
      <c r="BG5" s="255"/>
      <c r="BH5" s="255"/>
      <c r="BI5" s="255"/>
      <c r="BJ5" s="255"/>
      <c r="BK5" s="255"/>
      <c r="BL5" s="255"/>
      <c r="BM5" s="255"/>
      <c r="BN5" s="255"/>
      <c r="BO5" s="255"/>
      <c r="BP5" s="255"/>
      <c r="BQ5" s="255"/>
      <c r="BR5" s="255"/>
      <c r="BS5" s="255"/>
      <c r="BT5" s="255"/>
      <c r="BU5" s="255"/>
      <c r="BV5" s="255"/>
      <c r="BW5" s="255"/>
      <c r="BX5" s="255"/>
      <c r="BY5" s="255"/>
      <c r="BZ5" s="255"/>
      <c r="CA5" s="255"/>
      <c r="CB5" s="255"/>
      <c r="CC5" s="255"/>
      <c r="CD5" s="255"/>
      <c r="CE5" s="255"/>
      <c r="CF5" s="255"/>
      <c r="CG5" s="255"/>
      <c r="CH5" s="255"/>
      <c r="CI5" s="255"/>
      <c r="CJ5" s="255"/>
      <c r="CK5" s="255"/>
      <c r="CL5" s="255"/>
    </row>
    <row r="6" spans="1:90" s="253" customFormat="1">
      <c r="A6" s="267"/>
      <c r="B6" s="257"/>
      <c r="C6" s="273"/>
      <c r="D6" s="274"/>
      <c r="E6" s="274"/>
      <c r="F6" s="274"/>
      <c r="G6" s="275"/>
      <c r="H6" s="275"/>
      <c r="I6" s="478"/>
      <c r="J6" s="275"/>
      <c r="K6" s="274"/>
      <c r="L6" s="275"/>
      <c r="M6" s="274"/>
      <c r="N6" s="275"/>
      <c r="O6" s="274"/>
      <c r="P6" s="275"/>
      <c r="Q6" s="274"/>
      <c r="R6" s="275"/>
      <c r="S6" s="274"/>
      <c r="T6" s="275"/>
      <c r="U6" s="274"/>
      <c r="V6" s="275"/>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row>
    <row r="7" spans="1:90" s="253" customFormat="1">
      <c r="A7" s="268" t="s">
        <v>136</v>
      </c>
      <c r="B7" s="254" t="s">
        <v>50</v>
      </c>
      <c r="C7" s="276">
        <f>'Conditional Grants'!C7/'Conditional Grants %'!C$89*100</f>
        <v>22.247082944738583</v>
      </c>
      <c r="D7" s="272">
        <f>'Conditional Grants'!D7/'Conditional Grants %'!D$89*100</f>
        <v>19.759727717258837</v>
      </c>
      <c r="E7" s="272">
        <f>'Conditional Grants'!E7/'Conditional Grants %'!E$89*100</f>
        <v>23.35307124645345</v>
      </c>
      <c r="F7" s="272">
        <f>'Conditional Grants'!F7/'Conditional Grants %'!F$89*100</f>
        <v>24.270275463011622</v>
      </c>
      <c r="G7" s="473">
        <f>'Conditional Grants'!G7/'Conditional Grants'!G$91*100</f>
        <v>59.633857826071981</v>
      </c>
      <c r="H7" s="473">
        <f>'Conditional Grants'!H7/'Conditional Grants'!H$91*100</f>
        <v>56.91983471485419</v>
      </c>
      <c r="I7" s="488">
        <f>'Conditional Grants'!I7/'Conditional Grants'!I$91*100</f>
        <v>55.51004648624459</v>
      </c>
      <c r="J7" s="473">
        <f>'Conditional Grants'!J7/'Conditional Grants'!J$91*100</f>
        <v>59.918014461570991</v>
      </c>
      <c r="K7" s="488">
        <f>'Conditional Grants'!K7/'Conditional Grants'!K$91*100</f>
        <v>56.61704356901631</v>
      </c>
      <c r="L7" s="473">
        <f>'Conditional Grants'!L7/'Conditional Grants'!L$91*100</f>
        <v>59.98671007850507</v>
      </c>
      <c r="M7" s="488">
        <f>'Conditional Grants'!M7/'Conditional Grants'!M$91*100</f>
        <v>59.381875508895931</v>
      </c>
      <c r="N7" s="473">
        <f>'Conditional Grants'!N7/'Conditional Grants'!N$91*100</f>
        <v>59.683340931656417</v>
      </c>
      <c r="O7" s="488">
        <f>'Conditional Grants'!O7/'Conditional Grants'!O$91*100</f>
        <v>58.335999913006745</v>
      </c>
      <c r="P7" s="473">
        <f>'Conditional Grants'!P7/'Conditional Grants'!P$91*100</f>
        <v>58.812128842521737</v>
      </c>
      <c r="Q7" s="488">
        <f>'Conditional Grants'!Q7/'Conditional Grants'!Q$91*100</f>
        <v>58.947717432429201</v>
      </c>
      <c r="R7" s="473"/>
      <c r="S7" s="472">
        <f>'Conditional Grants'!S7/'Conditional Grants'!S$91*100</f>
        <v>62.290831588199026</v>
      </c>
      <c r="T7" s="488"/>
      <c r="U7" s="488">
        <f>'Conditional Grants'!U7/'Conditional Grants'!U$91*100</f>
        <v>62.055181642697846</v>
      </c>
      <c r="V7" s="473"/>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row>
    <row r="8" spans="1:90" s="253" customFormat="1">
      <c r="A8" s="267"/>
      <c r="B8" s="257"/>
      <c r="C8" s="276"/>
      <c r="D8" s="272"/>
      <c r="E8" s="272"/>
      <c r="F8" s="272"/>
      <c r="G8" s="272"/>
      <c r="H8" s="281"/>
      <c r="I8" s="272"/>
      <c r="J8" s="281"/>
      <c r="K8" s="272"/>
      <c r="L8" s="281"/>
      <c r="M8" s="272"/>
      <c r="N8" s="281"/>
      <c r="O8" s="272"/>
      <c r="P8" s="281"/>
      <c r="Q8" s="272"/>
      <c r="R8" s="281"/>
      <c r="S8" s="272"/>
      <c r="T8" s="281"/>
      <c r="U8" s="272"/>
      <c r="V8" s="281"/>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row>
    <row r="9" spans="1:90" s="253" customFormat="1">
      <c r="A9" s="267" t="s">
        <v>138</v>
      </c>
      <c r="B9" s="257" t="s">
        <v>51</v>
      </c>
      <c r="C9" s="276">
        <f>'Conditional Grants'!C9/'Conditional Grants %'!C$89*100</f>
        <v>0.45100737620310788</v>
      </c>
      <c r="D9" s="272">
        <f>'Conditional Grants'!D9/'Conditional Grants %'!D$89*100</f>
        <v>0.438616674352033</v>
      </c>
      <c r="E9" s="272">
        <f>'Conditional Grants'!E9/'Conditional Grants %'!E$89*100</f>
        <v>0.81911526174064453</v>
      </c>
      <c r="F9" s="272">
        <f>'Conditional Grants'!F9/'Conditional Grants %'!F$89*100</f>
        <v>0.90551211794674247</v>
      </c>
      <c r="G9" s="272">
        <f>'Conditional Grants'!G9/'Conditional Grants'!G$91*100</f>
        <v>0.18885680386821851</v>
      </c>
      <c r="H9" s="281">
        <f>'Conditional Grants'!H9/'Conditional Grants'!H$91*100</f>
        <v>0.1372503125684964</v>
      </c>
      <c r="I9" s="272">
        <f>'Conditional Grants'!I9/'Conditional Grants'!I$91*100</f>
        <v>0.16084997427175848</v>
      </c>
      <c r="J9" s="281">
        <f>'Conditional Grants'!J9/'Conditional Grants'!J$91*100</f>
        <v>0.16309269190338738</v>
      </c>
      <c r="K9" s="272">
        <f>'Conditional Grants'!K9/'Conditional Grants'!K$91*100</f>
        <v>0.13976800075341383</v>
      </c>
      <c r="L9" s="281">
        <f>'Conditional Grants'!L9/'Conditional Grants'!L$91*100</f>
        <v>9.4643312592648077E-2</v>
      </c>
      <c r="M9" s="272">
        <f>'Conditional Grants'!M9/'Conditional Grants'!M$91*100</f>
        <v>0.12999971432416496</v>
      </c>
      <c r="N9" s="281">
        <f>'Conditional Grants'!N9/'Conditional Grants'!N$91*100</f>
        <v>0.16989217276536012</v>
      </c>
      <c r="O9" s="272">
        <f>'Conditional Grants'!O9/'Conditional Grants'!O$91*100</f>
        <v>0.21202384750623995</v>
      </c>
      <c r="P9" s="281">
        <f>'Conditional Grants'!P9/'Conditional Grants'!P$91*100</f>
        <v>0.11863939026742157</v>
      </c>
      <c r="Q9" s="272">
        <f>'Conditional Grants'!Q9/'Conditional Grants'!Q$91*100</f>
        <v>0.11648660864597915</v>
      </c>
      <c r="R9" s="281"/>
      <c r="S9" s="272">
        <f>'Conditional Grants'!S9/'Conditional Grants'!S$91*100</f>
        <v>6.7476486847948436E-2</v>
      </c>
      <c r="T9" s="281"/>
      <c r="U9" s="272">
        <f>'Conditional Grants'!U9/'Conditional Grants'!U$91*100</f>
        <v>6.6859144536910414E-2</v>
      </c>
      <c r="V9" s="281"/>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row>
    <row r="10" spans="1:90" s="253" customFormat="1">
      <c r="A10" s="267" t="s">
        <v>138</v>
      </c>
      <c r="B10" s="257" t="s">
        <v>52</v>
      </c>
      <c r="C10" s="276">
        <f>'Conditional Grants'!C10/'Conditional Grants %'!C$89*100</f>
        <v>0.19678890707213503</v>
      </c>
      <c r="D10" s="272">
        <f>'Conditional Grants'!D10/'Conditional Grants %'!D$89*100</f>
        <v>0.15971008830573222</v>
      </c>
      <c r="E10" s="272">
        <f>'Conditional Grants'!E10/'Conditional Grants %'!E$89*100</f>
        <v>0.16736881983719124</v>
      </c>
      <c r="F10" s="272">
        <f>'Conditional Grants'!F10/'Conditional Grants %'!F$89*100</f>
        <v>0.18502218382180297</v>
      </c>
      <c r="G10" s="272">
        <f>'Conditional Grants'!G10/'Conditional Grants'!G$91*100</f>
        <v>0.32053638731451695</v>
      </c>
      <c r="H10" s="281">
        <f>'Conditional Grants'!H10/'Conditional Grants'!H$91*100</f>
        <v>0.29545993348383648</v>
      </c>
      <c r="I10" s="272">
        <f>'Conditional Grants'!I10/'Conditional Grants'!I$91*100</f>
        <v>0.39079255781084166</v>
      </c>
      <c r="J10" s="281">
        <f>'Conditional Grants'!J10/'Conditional Grants'!J$91*100</f>
        <v>0.37989928588185989</v>
      </c>
      <c r="K10" s="272">
        <f>'Conditional Grants'!K10/'Conditional Grants'!K$91*100</f>
        <v>0.51008830414260353</v>
      </c>
      <c r="L10" s="281">
        <f>'Conditional Grants'!L10/'Conditional Grants'!L$91*100</f>
        <v>0.39259113949833929</v>
      </c>
      <c r="M10" s="272">
        <f>'Conditional Grants'!M10/'Conditional Grants'!M$91*100</f>
        <v>0.37434433667161038</v>
      </c>
      <c r="N10" s="281">
        <f>'Conditional Grants'!N10/'Conditional Grants'!N$91*100</f>
        <v>0.50158061489415395</v>
      </c>
      <c r="O10" s="272">
        <f>'Conditional Grants'!O10/'Conditional Grants'!O$91*100</f>
        <v>0.53280105248463605</v>
      </c>
      <c r="P10" s="281">
        <f>'Conditional Grants'!P10/'Conditional Grants'!P$91*100</f>
        <v>0.59943198882883741</v>
      </c>
      <c r="Q10" s="272">
        <f>'Conditional Grants'!Q10/'Conditional Grants'!Q$91*100</f>
        <v>1.1177717432923464</v>
      </c>
      <c r="R10" s="281"/>
      <c r="S10" s="272">
        <f>'Conditional Grants'!S10/'Conditional Grants'!S$91*100</f>
        <v>0.54103123418318466</v>
      </c>
      <c r="T10" s="281"/>
      <c r="U10" s="272">
        <f>'Conditional Grants'!U10/'Conditional Grants'!U$91*100</f>
        <v>0.53904093405734044</v>
      </c>
      <c r="V10" s="281"/>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row>
    <row r="11" spans="1:90" s="253" customFormat="1">
      <c r="A11" s="267" t="s">
        <v>138</v>
      </c>
      <c r="B11" s="257" t="s">
        <v>53</v>
      </c>
      <c r="C11" s="276">
        <f>'Conditional Grants'!C11/'Conditional Grants %'!C$89*100</f>
        <v>0.80999153714042504</v>
      </c>
      <c r="D11" s="272">
        <f>'Conditional Grants'!D11/'Conditional Grants %'!D$89*100</f>
        <v>0.81330024584224703</v>
      </c>
      <c r="E11" s="272">
        <f>'Conditional Grants'!E11/'Conditional Grants %'!E$89*100</f>
        <v>1.0267793372529614</v>
      </c>
      <c r="F11" s="272">
        <f>'Conditional Grants'!F11/'Conditional Grants %'!F$89*100</f>
        <v>0.94284141311416647</v>
      </c>
      <c r="G11" s="272">
        <f>'Conditional Grants'!G11/'Conditional Grants'!G$91*100</f>
        <v>0.20934267856140831</v>
      </c>
      <c r="H11" s="281">
        <f>'Conditional Grants'!H11/'Conditional Grants'!H$91*100</f>
        <v>0.1514023671257971</v>
      </c>
      <c r="I11" s="272">
        <f>'Conditional Grants'!I11/'Conditional Grants'!I$91*100</f>
        <v>0.3151432467285486</v>
      </c>
      <c r="J11" s="281">
        <f>'Conditional Grants'!J11/'Conditional Grants'!J$91*100</f>
        <v>0.13777843202988804</v>
      </c>
      <c r="K11" s="272">
        <f>'Conditional Grants'!K11/'Conditional Grants'!K$91*100</f>
        <v>0.21234750578796019</v>
      </c>
      <c r="L11" s="281">
        <f>'Conditional Grants'!L11/'Conditional Grants'!L$91*100</f>
        <v>0.21955594049601593</v>
      </c>
      <c r="M11" s="272">
        <f>'Conditional Grants'!M11/'Conditional Grants'!M$91*100</f>
        <v>0.20227053776927095</v>
      </c>
      <c r="N11" s="281">
        <f>'Conditional Grants'!N11/'Conditional Grants'!N$91*100</f>
        <v>0.22274913894420362</v>
      </c>
      <c r="O11" s="272">
        <f>'Conditional Grants'!O11/'Conditional Grants'!O$91*100</f>
        <v>0.24130535962992444</v>
      </c>
      <c r="P11" s="281">
        <f>'Conditional Grants'!P11/'Conditional Grants'!P$91*100</f>
        <v>0.21205578366221192</v>
      </c>
      <c r="Q11" s="272">
        <f>'Conditional Grants'!Q11/'Conditional Grants'!Q$91*100</f>
        <v>0.19768035188148847</v>
      </c>
      <c r="R11" s="281"/>
      <c r="S11" s="272">
        <f>'Conditional Grants'!S11/'Conditional Grants'!S$91*100</f>
        <v>0.20354227026451299</v>
      </c>
      <c r="T11" s="281"/>
      <c r="U11" s="272">
        <f>'Conditional Grants'!U11/'Conditional Grants'!U$91*100</f>
        <v>0.19910634162746688</v>
      </c>
      <c r="V11" s="281"/>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row>
    <row r="12" spans="1:90" s="253" customFormat="1">
      <c r="A12" s="267" t="s">
        <v>138</v>
      </c>
      <c r="B12" s="257" t="s">
        <v>54</v>
      </c>
      <c r="C12" s="276">
        <f>'Conditional Grants'!C12/'Conditional Grants %'!C$89*100</f>
        <v>0.79714800418321763</v>
      </c>
      <c r="D12" s="272">
        <f>'Conditional Grants'!D12/'Conditional Grants %'!D$89*100</f>
        <v>0.83527898756150465</v>
      </c>
      <c r="E12" s="272">
        <f>'Conditional Grants'!E12/'Conditional Grants %'!E$89*100</f>
        <v>0.97239745616181195</v>
      </c>
      <c r="F12" s="272">
        <f>'Conditional Grants'!F12/'Conditional Grants %'!F$89*100</f>
        <v>0.85185617325595886</v>
      </c>
      <c r="G12" s="272">
        <f>'Conditional Grants'!G12/'Conditional Grants'!G$91*100</f>
        <v>0.19186720527682075</v>
      </c>
      <c r="H12" s="281">
        <f>'Conditional Grants'!H12/'Conditional Grants'!H$91*100</f>
        <v>0.15353748362805225</v>
      </c>
      <c r="I12" s="272">
        <f>'Conditional Grants'!I12/'Conditional Grants'!I$91*100</f>
        <v>0.2114544242749534</v>
      </c>
      <c r="J12" s="281">
        <f>'Conditional Grants'!J12/'Conditional Grants'!J$91*100</f>
        <v>0.20593933891159275</v>
      </c>
      <c r="K12" s="272">
        <f>'Conditional Grants'!K12/'Conditional Grants'!K$91*100</f>
        <v>0.19448563908129238</v>
      </c>
      <c r="L12" s="281">
        <f>'Conditional Grants'!L12/'Conditional Grants'!L$91*100</f>
        <v>0.24769324316311114</v>
      </c>
      <c r="M12" s="272">
        <f>'Conditional Grants'!M12/'Conditional Grants'!M$91*100</f>
        <v>0.199826804722669</v>
      </c>
      <c r="N12" s="281">
        <f>'Conditional Grants'!N12/'Conditional Grants'!N$91*100</f>
        <v>0.19925617985138985</v>
      </c>
      <c r="O12" s="272">
        <f>'Conditional Grants'!O12/'Conditional Grants'!O$91*100</f>
        <v>0.26206544883282401</v>
      </c>
      <c r="P12" s="281">
        <f>'Conditional Grants'!P12/'Conditional Grants'!P$91*100</f>
        <v>0.20973594281272243</v>
      </c>
      <c r="Q12" s="272">
        <f>'Conditional Grants'!Q12/'Conditional Grants'!Q$91*100</f>
        <v>0.24769850380163494</v>
      </c>
      <c r="R12" s="281"/>
      <c r="S12" s="272">
        <f>'Conditional Grants'!S12/'Conditional Grants'!S$91*100</f>
        <v>0.1908161301999825</v>
      </c>
      <c r="T12" s="281"/>
      <c r="U12" s="272">
        <f>'Conditional Grants'!U12/'Conditional Grants'!U$91*100</f>
        <v>0.1814206403872464</v>
      </c>
      <c r="V12" s="281"/>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row>
    <row r="13" spans="1:90" s="253" customFormat="1">
      <c r="A13" s="267" t="s">
        <v>138</v>
      </c>
      <c r="B13" s="257" t="s">
        <v>231</v>
      </c>
      <c r="C13" s="276">
        <f>'Conditional Grants'!C13/'Conditional Grants %'!C$89*100</f>
        <v>0.64707021581133894</v>
      </c>
      <c r="D13" s="272">
        <f>'Conditional Grants'!D13/'Conditional Grants %'!D$89*100</f>
        <v>0.6993985630986933</v>
      </c>
      <c r="E13" s="272">
        <f>'Conditional Grants'!E13/'Conditional Grants %'!E$89*100</f>
        <v>0.3685533439110541</v>
      </c>
      <c r="F13" s="272">
        <f>'Conditional Grants'!F13/'Conditional Grants %'!F$89*100</f>
        <v>0.39827336645470496</v>
      </c>
      <c r="G13" s="272">
        <f>'Conditional Grants'!G13/'Conditional Grants'!G$91*100</f>
        <v>7.6104741741357257E-2</v>
      </c>
      <c r="H13" s="281">
        <f>'Conditional Grants'!H13/'Conditional Grants'!H$91*100</f>
        <v>9.5155862751094097E-2</v>
      </c>
      <c r="I13" s="272">
        <f>'Conditional Grants'!I13/'Conditional Grants'!I$91*100</f>
        <v>4.9599223097334687E-2</v>
      </c>
      <c r="J13" s="281">
        <f>'Conditional Grants'!J13/'Conditional Grants'!J$91*100</f>
        <v>7.5845671736066073E-2</v>
      </c>
      <c r="K13" s="272">
        <f>'Conditional Grants'!K13/'Conditional Grants'!K$91*100</f>
        <v>5.0082550291073939E-2</v>
      </c>
      <c r="L13" s="281">
        <f>'Conditional Grants'!L13/'Conditional Grants'!L$91*100</f>
        <v>5.7331211247521066E-2</v>
      </c>
      <c r="M13" s="272">
        <f>'Conditional Grants'!M13/'Conditional Grants'!M$91*100</f>
        <v>6.8771581289173586E-2</v>
      </c>
      <c r="N13" s="281">
        <f>'Conditional Grants'!N13/'Conditional Grants'!N$91*100</f>
        <v>6.8909562807382668E-2</v>
      </c>
      <c r="O13" s="272">
        <f>'Conditional Grants'!O13/'Conditional Grants'!O$91*100</f>
        <v>6.755937604651549E-2</v>
      </c>
      <c r="P13" s="281">
        <f>'Conditional Grants'!P13/'Conditional Grants'!P$91*100</f>
        <v>6.78510028994537E-2</v>
      </c>
      <c r="Q13" s="272">
        <f>'Conditional Grants'!Q13/'Conditional Grants'!Q$91*100</f>
        <v>6.1128184418494109E-2</v>
      </c>
      <c r="R13" s="281"/>
      <c r="S13" s="272">
        <f>'Conditional Grants'!S13/'Conditional Grants'!S$91*100</f>
        <v>6.5472430906323043E-2</v>
      </c>
      <c r="T13" s="281"/>
      <c r="U13" s="272">
        <f>'Conditional Grants'!U13/'Conditional Grants'!U$91*100</f>
        <v>6.720786303975286E-2</v>
      </c>
      <c r="V13" s="281"/>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row>
    <row r="14" spans="1:90" s="253" customFormat="1">
      <c r="A14" s="267" t="s">
        <v>138</v>
      </c>
      <c r="B14" s="257" t="s">
        <v>146</v>
      </c>
      <c r="C14" s="276">
        <f>'Conditional Grants'!C14/'Conditional Grants %'!C$89*100</f>
        <v>0.65716735684681993</v>
      </c>
      <c r="D14" s="272">
        <f>'Conditional Grants'!D14/'Conditional Grants %'!D$89*100</f>
        <v>0.57161076099339325</v>
      </c>
      <c r="E14" s="272">
        <f>'Conditional Grants'!E14/'Conditional Grants %'!E$89*100</f>
        <v>0.75629198486778138</v>
      </c>
      <c r="F14" s="272">
        <f>'Conditional Grants'!F14/'Conditional Grants %'!F$89*100</f>
        <v>0.83606250425426409</v>
      </c>
      <c r="G14" s="272">
        <f>'Conditional Grants'!G14/'Conditional Grants'!G$91*100</f>
        <v>1.6134488647441332</v>
      </c>
      <c r="H14" s="281">
        <f>'Conditional Grants'!H14/'Conditional Grants'!H$91*100</f>
        <v>1.3261987285054682</v>
      </c>
      <c r="I14" s="272">
        <f>'Conditional Grants'!I14/'Conditional Grants'!I$91*100</f>
        <v>1.517201052440786</v>
      </c>
      <c r="J14" s="281">
        <f>'Conditional Grants'!J14/'Conditional Grants'!J$91*100</f>
        <v>1.3754934570252368</v>
      </c>
      <c r="K14" s="272">
        <f>'Conditional Grants'!K14/'Conditional Grants'!K$91*100</f>
        <v>1.5075245879067494</v>
      </c>
      <c r="L14" s="281">
        <f>'Conditional Grants'!L14/'Conditional Grants'!L$91*100</f>
        <v>1.3778517126171794</v>
      </c>
      <c r="M14" s="272">
        <f>'Conditional Grants'!M14/'Conditional Grants'!M$91*100</f>
        <v>1.3465026451402466</v>
      </c>
      <c r="N14" s="281">
        <f>'Conditional Grants'!N14/'Conditional Grants'!N$91*100</f>
        <v>1.3149627870679022</v>
      </c>
      <c r="O14" s="272">
        <f>'Conditional Grants'!O14/'Conditional Grants'!O$91*100</f>
        <v>1.6239954850721408</v>
      </c>
      <c r="P14" s="281">
        <f>'Conditional Grants'!P14/'Conditional Grants'!P$91*100</f>
        <v>1.3680337195194312</v>
      </c>
      <c r="Q14" s="272">
        <f>'Conditional Grants'!Q14/'Conditional Grants'!Q$91*100</f>
        <v>1.5951975419971482</v>
      </c>
      <c r="R14" s="281"/>
      <c r="S14" s="272">
        <f>'Conditional Grants'!S14/'Conditional Grants'!S$91*100</f>
        <v>1.0517987149476855</v>
      </c>
      <c r="T14" s="281"/>
      <c r="U14" s="272">
        <f>'Conditional Grants'!U14/'Conditional Grants'!U$91*100</f>
        <v>1.0288761871460588</v>
      </c>
      <c r="V14" s="281"/>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row>
    <row r="15" spans="1:90" s="253" customFormat="1">
      <c r="A15" s="267" t="s">
        <v>147</v>
      </c>
      <c r="B15" s="257" t="s">
        <v>232</v>
      </c>
      <c r="C15" s="276">
        <f>'Conditional Grants'!C15/'Conditional Grants %'!C$89*100</f>
        <v>5.3553705202102124</v>
      </c>
      <c r="D15" s="272">
        <f>'Conditional Grants'!D15/'Conditional Grants %'!D$89*100</f>
        <v>5.3481215212370916</v>
      </c>
      <c r="E15" s="272">
        <f>'Conditional Grants'!E15/'Conditional Grants %'!E$89*100</f>
        <v>5.341686768101388</v>
      </c>
      <c r="F15" s="272">
        <f>'Conditional Grants'!F15/'Conditional Grants %'!F$89*100</f>
        <v>5.5422996428498941</v>
      </c>
      <c r="G15" s="272">
        <f>'Conditional Grants'!G15/'Conditional Grants'!G$91*100</f>
        <v>2.2134139171192961</v>
      </c>
      <c r="H15" s="281">
        <f>'Conditional Grants'!H15/'Conditional Grants'!H$91*100</f>
        <v>2.2647055144332118</v>
      </c>
      <c r="I15" s="272">
        <f>'Conditional Grants'!I15/'Conditional Grants'!I$91*100</f>
        <v>3.0267121444882044</v>
      </c>
      <c r="J15" s="281">
        <f>'Conditional Grants'!J15/'Conditional Grants'!J$91*100</f>
        <v>2.0541539773513513</v>
      </c>
      <c r="K15" s="272">
        <f>'Conditional Grants'!K15/'Conditional Grants'!K$91*100</f>
        <v>3.9307021520451948</v>
      </c>
      <c r="L15" s="281">
        <f>'Conditional Grants'!L15/'Conditional Grants'!L$91*100</f>
        <v>2.3883279414470366</v>
      </c>
      <c r="M15" s="272">
        <f>'Conditional Grants'!M15/'Conditional Grants'!M$91*100</f>
        <v>2.4712107022198846</v>
      </c>
      <c r="N15" s="281">
        <f>'Conditional Grants'!N15/'Conditional Grants'!N$91*100</f>
        <v>2.6022448540801841</v>
      </c>
      <c r="O15" s="272">
        <f>'Conditional Grants'!O15/'Conditional Grants'!O$91*100</f>
        <v>2.6707008562034793</v>
      </c>
      <c r="P15" s="281">
        <f>'Conditional Grants'!P15/'Conditional Grants'!P$91*100</f>
        <v>2.7883990788222128</v>
      </c>
      <c r="Q15" s="272">
        <f>'Conditional Grants'!Q15/'Conditional Grants'!Q$91*100</f>
        <v>2.3505037499138006</v>
      </c>
      <c r="R15" s="281"/>
      <c r="S15" s="272">
        <f>'Conditional Grants'!S15/'Conditional Grants'!S$91*100</f>
        <v>2.3529765407081427</v>
      </c>
      <c r="T15" s="281"/>
      <c r="U15" s="272">
        <f>'Conditional Grants'!U15/'Conditional Grants'!U$91*100</f>
        <v>2.2377605886534186</v>
      </c>
      <c r="V15" s="281"/>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row>
    <row r="16" spans="1:90" s="253" customFormat="1">
      <c r="A16" s="269" t="s">
        <v>265</v>
      </c>
      <c r="B16" s="259"/>
      <c r="C16" s="276">
        <f>'Conditional Grants'!C16/'Conditional Grants %'!C$89*100</f>
        <v>8.9145439174672561</v>
      </c>
      <c r="D16" s="272">
        <f>'Conditional Grants'!D16/'Conditional Grants %'!D$89*100</f>
        <v>8.8660368413906951</v>
      </c>
      <c r="E16" s="272">
        <f>'Conditional Grants'!E16/'Conditional Grants %'!E$89*100</f>
        <v>9.452192971872833</v>
      </c>
      <c r="F16" s="272">
        <f>'Conditional Grants'!F16/'Conditional Grants %'!F$89*100</f>
        <v>9.661867401697533</v>
      </c>
      <c r="G16" s="490">
        <f>'Conditional Grants'!G16/'Conditional Grants'!G$91*100</f>
        <v>4.8135705986257511</v>
      </c>
      <c r="H16" s="498">
        <f>'Conditional Grants'!H16/'Conditional Grants'!H$91*100</f>
        <v>4.4237102024959558</v>
      </c>
      <c r="I16" s="495">
        <f>'Conditional Grants'!I16/'Conditional Grants'!I$91*100</f>
        <v>5.6717526231124271</v>
      </c>
      <c r="J16" s="492">
        <f>'Conditional Grants'!J16/'Conditional Grants'!J$91*100</f>
        <v>4.3922028548393826</v>
      </c>
      <c r="K16" s="492">
        <f>'Conditional Grants'!K16/'Conditional Grants'!K$91*100</f>
        <v>6.5449987400082881</v>
      </c>
      <c r="L16" s="492">
        <f>'Conditional Grants'!L16/'Conditional Grants'!L$91*100</f>
        <v>4.7779945010618512</v>
      </c>
      <c r="M16" s="492">
        <f>'Conditional Grants'!M16/'Conditional Grants'!M$91*100</f>
        <v>4.7929263221370206</v>
      </c>
      <c r="N16" s="493">
        <f>'Conditional Grants'!N16/'Conditional Grants'!N$91*100</f>
        <v>5.0795953104105767</v>
      </c>
      <c r="O16" s="494">
        <f>'Conditional Grants'!O16/'Conditional Grants'!O$91*100</f>
        <v>5.6104514257757598</v>
      </c>
      <c r="P16" s="492">
        <f>'Conditional Grants'!P16/'Conditional Grants'!P$91*100</f>
        <v>5.3641469068122909</v>
      </c>
      <c r="Q16" s="494">
        <f>'Conditional Grants'!Q16/'Conditional Grants'!Q$91*100</f>
        <v>5.6864666839508917</v>
      </c>
      <c r="R16" s="492"/>
      <c r="S16" s="492">
        <f>'Conditional Grants'!S16/'Conditional Grants'!S$91*100</f>
        <v>4.4731138080577795</v>
      </c>
      <c r="T16" s="493"/>
      <c r="U16" s="492">
        <f>'Conditional Grants'!U16/'Conditional Grants'!U$91*100</f>
        <v>4.3202716994481944</v>
      </c>
      <c r="V16" s="493"/>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row>
    <row r="17" spans="1:90" s="253" customFormat="1">
      <c r="A17" s="267"/>
      <c r="B17" s="257"/>
      <c r="C17" s="276"/>
      <c r="D17" s="272"/>
      <c r="E17" s="272"/>
      <c r="F17" s="272"/>
      <c r="G17" s="499"/>
      <c r="H17" s="500"/>
      <c r="I17" s="272"/>
      <c r="J17" s="281"/>
      <c r="K17" s="272"/>
      <c r="L17" s="281"/>
      <c r="M17" s="272"/>
      <c r="N17" s="281"/>
      <c r="O17" s="272"/>
      <c r="P17" s="281"/>
      <c r="Q17" s="272"/>
      <c r="R17" s="281"/>
      <c r="S17" s="272"/>
      <c r="T17" s="281"/>
      <c r="U17" s="272"/>
      <c r="V17" s="281"/>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row>
    <row r="18" spans="1:90" s="253" customFormat="1">
      <c r="A18" s="267" t="s">
        <v>138</v>
      </c>
      <c r="B18" s="257" t="s">
        <v>150</v>
      </c>
      <c r="C18" s="276">
        <f>'Conditional Grants'!C18/'Conditional Grants %'!C$89*100</f>
        <v>0.59927731393409944</v>
      </c>
      <c r="D18" s="272">
        <f>'Conditional Grants'!D18/'Conditional Grants %'!D$89*100</f>
        <v>0.61842591466983921</v>
      </c>
      <c r="E18" s="272">
        <f>'Conditional Grants'!E18/'Conditional Grants %'!E$89*100</f>
        <v>0.72371787569188317</v>
      </c>
      <c r="F18" s="272">
        <f>'Conditional Grants'!F18/'Conditional Grants %'!F$89*100</f>
        <v>0.79089916945708061</v>
      </c>
      <c r="G18" s="272">
        <f>'Conditional Grants'!G18/'Conditional Grants'!G$91*100</f>
        <v>0.14680632450099806</v>
      </c>
      <c r="H18" s="281">
        <f>'Conditional Grants'!H18/'Conditional Grants'!H$91*100</f>
        <v>0.13050334442137013</v>
      </c>
      <c r="I18" s="272">
        <f>'Conditional Grants'!I18/'Conditional Grants'!I$91*100</f>
        <v>0.1479601062801699</v>
      </c>
      <c r="J18" s="281">
        <f>'Conditional Grants'!J18/'Conditional Grants'!J$91*100</f>
        <v>0.20989869219956639</v>
      </c>
      <c r="K18" s="272">
        <f>'Conditional Grants'!K18/'Conditional Grants'!K$91*100</f>
        <v>0.23736665640826179</v>
      </c>
      <c r="L18" s="281">
        <f>'Conditional Grants'!L18/'Conditional Grants'!L$91*100</f>
        <v>0.29832384324495487</v>
      </c>
      <c r="M18" s="272">
        <f>'Conditional Grants'!M18/'Conditional Grants'!M$91*100</f>
        <v>0.28490428081223262</v>
      </c>
      <c r="N18" s="281">
        <f>'Conditional Grants'!N18/'Conditional Grants'!N$91*100</f>
        <v>0.18095627814232154</v>
      </c>
      <c r="O18" s="272">
        <f>'Conditional Grants'!O18/'Conditional Grants'!O$91*100</f>
        <v>0.26301239991993774</v>
      </c>
      <c r="P18" s="281">
        <f>'Conditional Grants'!P18/'Conditional Grants'!P$91*100</f>
        <v>0.17025646944686484</v>
      </c>
      <c r="Q18" s="272">
        <f>'Conditional Grants'!Q18/'Conditional Grants'!Q$91*100</f>
        <v>0.23570163145995157</v>
      </c>
      <c r="R18" s="281"/>
      <c r="S18" s="272">
        <f>'Conditional Grants'!S18/'Conditional Grants'!S$91*100</f>
        <v>0.18372505201314934</v>
      </c>
      <c r="T18" s="281"/>
      <c r="U18" s="272">
        <f>'Conditional Grants'!U18/'Conditional Grants'!U$91*100</f>
        <v>0.18017892775575223</v>
      </c>
      <c r="V18" s="281"/>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row>
    <row r="19" spans="1:90" s="253" customFormat="1">
      <c r="A19" s="267" t="s">
        <v>138</v>
      </c>
      <c r="B19" s="257" t="s">
        <v>59</v>
      </c>
      <c r="C19" s="276">
        <f>'Conditional Grants'!C19/'Conditional Grants %'!C$89*100</f>
        <v>0.46411416524542221</v>
      </c>
      <c r="D19" s="272">
        <f>'Conditional Grants'!D19/'Conditional Grants %'!D$89*100</f>
        <v>0.38152140711102389</v>
      </c>
      <c r="E19" s="272">
        <f>'Conditional Grants'!E19/'Conditional Grants %'!E$89*100</f>
        <v>0.32274979184246005</v>
      </c>
      <c r="F19" s="272">
        <f>'Conditional Grants'!F19/'Conditional Grants %'!F$89*100</f>
        <v>0.33409154895663984</v>
      </c>
      <c r="G19" s="272">
        <f>'Conditional Grants'!G19/'Conditional Grants'!G$91*100</f>
        <v>0.87140353409618287</v>
      </c>
      <c r="H19" s="281">
        <f>'Conditional Grants'!H19/'Conditional Grants'!H$91*100</f>
        <v>0.91715562090519187</v>
      </c>
      <c r="I19" s="272">
        <f>'Conditional Grants'!I19/'Conditional Grants'!I$91*100</f>
        <v>0.9139908910286858</v>
      </c>
      <c r="J19" s="281">
        <f>'Conditional Grants'!J19/'Conditional Grants'!J$91*100</f>
        <v>0.84274636104755574</v>
      </c>
      <c r="K19" s="272">
        <f>'Conditional Grants'!K19/'Conditional Grants'!K$91*100</f>
        <v>0.79228293609854494</v>
      </c>
      <c r="L19" s="281">
        <f>'Conditional Grants'!L19/'Conditional Grants'!L$91*100</f>
        <v>0.61462502767010241</v>
      </c>
      <c r="M19" s="272">
        <f>'Conditional Grants'!M19/'Conditional Grants'!M$91*100</f>
        <v>0.80520717062408009</v>
      </c>
      <c r="N19" s="281">
        <f>'Conditional Grants'!N19/'Conditional Grants'!N$91*100</f>
        <v>0.54843887796856228</v>
      </c>
      <c r="O19" s="272">
        <f>'Conditional Grants'!O19/'Conditional Grants'!O$91*100</f>
        <v>0.61294132716420924</v>
      </c>
      <c r="P19" s="281">
        <f>'Conditional Grants'!P19/'Conditional Grants'!P$91*100</f>
        <v>0.52249018713523454</v>
      </c>
      <c r="Q19" s="272">
        <f>'Conditional Grants'!Q19/'Conditional Grants'!Q$91*100</f>
        <v>0.57506256142504097</v>
      </c>
      <c r="R19" s="281"/>
      <c r="S19" s="272">
        <f>'Conditional Grants'!S19/'Conditional Grants'!S$91*100</f>
        <v>0.54321357322929076</v>
      </c>
      <c r="T19" s="281"/>
      <c r="U19" s="272">
        <f>'Conditional Grants'!U19/'Conditional Grants'!U$91*100</f>
        <v>0.52349028951662457</v>
      </c>
      <c r="V19" s="281"/>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row>
    <row r="20" spans="1:90" s="253" customFormat="1">
      <c r="A20" s="267" t="s">
        <v>138</v>
      </c>
      <c r="B20" s="257" t="s">
        <v>266</v>
      </c>
      <c r="C20" s="276">
        <f>'Conditional Grants'!C20/'Conditional Grants %'!C$89*100</f>
        <v>0.21006054011140765</v>
      </c>
      <c r="D20" s="272">
        <f>'Conditional Grants'!D20/'Conditional Grants %'!D$89*100</f>
        <v>0.15940978893595634</v>
      </c>
      <c r="E20" s="272">
        <f>'Conditional Grants'!E20/'Conditional Grants %'!E$89*100</f>
        <v>0.17550155893432887</v>
      </c>
      <c r="F20" s="272">
        <f>'Conditional Grants'!F20/'Conditional Grants %'!F$89*100</f>
        <v>0.18485928561314494</v>
      </c>
      <c r="G20" s="272">
        <f>'Conditional Grants'!G20/'Conditional Grants'!G$91*100</f>
        <v>0.14355055617104295</v>
      </c>
      <c r="H20" s="281">
        <f>'Conditional Grants'!H20/'Conditional Grants'!H$91*100</f>
        <v>0.12943829807200988</v>
      </c>
      <c r="I20" s="272">
        <f>'Conditional Grants'!I20/'Conditional Grants'!I$91*100</f>
        <v>0.38129152123968818</v>
      </c>
      <c r="J20" s="281">
        <f>'Conditional Grants'!J20/'Conditional Grants'!J$91*100</f>
        <v>0.1298288274907124</v>
      </c>
      <c r="K20" s="272">
        <f>'Conditional Grants'!K20/'Conditional Grants'!K$91*100</f>
        <v>0.36693893844905456</v>
      </c>
      <c r="L20" s="281">
        <f>'Conditional Grants'!L20/'Conditional Grants'!L$91*100</f>
        <v>0.1452739126744918</v>
      </c>
      <c r="M20" s="272">
        <f>'Conditional Grants'!M20/'Conditional Grants'!M$91*100</f>
        <v>0.21092112329574</v>
      </c>
      <c r="N20" s="281">
        <f>'Conditional Grants'!N20/'Conditional Grants'!N$91*100</f>
        <v>0.23550237609820782</v>
      </c>
      <c r="O20" s="272">
        <f>'Conditional Grants'!O20/'Conditional Grants'!O$91*100</f>
        <v>0.1912200681865234</v>
      </c>
      <c r="P20" s="281">
        <f>'Conditional Grants'!P20/'Conditional Grants'!P$91*100</f>
        <v>0.34164184540337428</v>
      </c>
      <c r="Q20" s="272">
        <f>'Conditional Grants'!Q20/'Conditional Grants'!Q$91*100</f>
        <v>0.19891430539510802</v>
      </c>
      <c r="R20" s="281"/>
      <c r="S20" s="272">
        <f>'Conditional Grants'!S20/'Conditional Grants'!S$91*100</f>
        <v>0.17669644605979115</v>
      </c>
      <c r="T20" s="281"/>
      <c r="U20" s="272">
        <f>'Conditional Grants'!U20/'Conditional Grants'!U$91*100</f>
        <v>0.17730916157695878</v>
      </c>
      <c r="V20" s="281"/>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row>
    <row r="21" spans="1:90" s="253" customFormat="1">
      <c r="A21" s="267" t="s">
        <v>138</v>
      </c>
      <c r="B21" s="257" t="s">
        <v>61</v>
      </c>
      <c r="C21" s="276">
        <f>'Conditional Grants'!C21/'Conditional Grants %'!C$89*100</f>
        <v>0.31382226578205108</v>
      </c>
      <c r="D21" s="272">
        <f>'Conditional Grants'!D21/'Conditional Grants %'!D$89*100</f>
        <v>0.33218505886997218</v>
      </c>
      <c r="E21" s="272">
        <f>'Conditional Grants'!E21/'Conditional Grants %'!E$89*100</f>
        <v>0.19393595970172597</v>
      </c>
      <c r="F21" s="272">
        <f>'Conditional Grants'!F21/'Conditional Grants %'!F$89*100</f>
        <v>0.20523806996944247</v>
      </c>
      <c r="G21" s="272">
        <f>'Conditional Grants'!G21/'Conditional Grants'!G$91*100</f>
        <v>7.7821601224151341E-2</v>
      </c>
      <c r="H21" s="281">
        <f>'Conditional Grants'!H21/'Conditional Grants'!H$91*100</f>
        <v>3.2699937207479615E-2</v>
      </c>
      <c r="I21" s="272">
        <f>'Conditional Grants'!I21/'Conditional Grants'!I$91*100</f>
        <v>7.7276908521559537E-2</v>
      </c>
      <c r="J21" s="281">
        <f>'Conditional Grants'!J21/'Conditional Grants'!J$91*100</f>
        <v>3.2054429852023031E-2</v>
      </c>
      <c r="K21" s="272">
        <f>'Conditional Grants'!K21/'Conditional Grants'!K$91*100</f>
        <v>4.4916473648621093E-2</v>
      </c>
      <c r="L21" s="281">
        <f>'Conditional Grants'!L21/'Conditional Grants'!L$91*100</f>
        <v>3.2694620698970007E-2</v>
      </c>
      <c r="M21" s="272">
        <f>'Conditional Grants'!M21/'Conditional Grants'!M$91*100</f>
        <v>6.411931016054867E-2</v>
      </c>
      <c r="N21" s="281">
        <f>'Conditional Grants'!N21/'Conditional Grants'!N$91*100</f>
        <v>8.2317411584323791E-2</v>
      </c>
      <c r="O21" s="272">
        <f>'Conditional Grants'!O21/'Conditional Grants'!O$91*100</f>
        <v>8.0913305166265617E-2</v>
      </c>
      <c r="P21" s="281">
        <f>'Conditional Grants'!P21/'Conditional Grants'!P$91*100</f>
        <v>0.11171708441707325</v>
      </c>
      <c r="Q21" s="272">
        <f>'Conditional Grants'!Q21/'Conditional Grants'!Q$91*100</f>
        <v>7.3225632892640641E-2</v>
      </c>
      <c r="R21" s="281"/>
      <c r="S21" s="272">
        <f>'Conditional Grants'!S21/'Conditional Grants'!S$91*100</f>
        <v>7.4460288693065757E-2</v>
      </c>
      <c r="T21" s="281"/>
      <c r="U21" s="272">
        <f>'Conditional Grants'!U21/'Conditional Grants'!U$91*100</f>
        <v>7.1488673180619772E-2</v>
      </c>
      <c r="V21" s="281"/>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row>
    <row r="22" spans="1:90" s="253" customFormat="1">
      <c r="A22" s="267" t="s">
        <v>138</v>
      </c>
      <c r="B22" s="257" t="s">
        <v>62</v>
      </c>
      <c r="C22" s="276">
        <f>'Conditional Grants'!C22/'Conditional Grants %'!C$89*100</f>
        <v>7.0853963816915027</v>
      </c>
      <c r="D22" s="272">
        <f>'Conditional Grants'!D22/'Conditional Grants %'!D$89*100</f>
        <v>5.1017309299464939</v>
      </c>
      <c r="E22" s="272">
        <f>'Conditional Grants'!E22/'Conditional Grants %'!E$89*100</f>
        <v>5.6448884490940987</v>
      </c>
      <c r="F22" s="272">
        <f>'Conditional Grants'!F22/'Conditional Grants %'!F$89*100</f>
        <v>4.6708014688082011</v>
      </c>
      <c r="G22" s="272">
        <f>'Conditional Grants'!G22/'Conditional Grants'!G$91*100</f>
        <v>7.0138660988018495</v>
      </c>
      <c r="H22" s="281">
        <f>'Conditional Grants'!H22/'Conditional Grants'!H$91*100</f>
        <v>8.1460773363311372</v>
      </c>
      <c r="I22" s="272">
        <f>'Conditional Grants'!I22/'Conditional Grants'!I$91*100</f>
        <v>8.9491598908977359</v>
      </c>
      <c r="J22" s="281">
        <f>'Conditional Grants'!J22/'Conditional Grants'!J$91*100</f>
        <v>6.7365549168259928</v>
      </c>
      <c r="K22" s="272">
        <f>'Conditional Grants'!K22/'Conditional Grants'!K$91*100</f>
        <v>7.5041559076944155</v>
      </c>
      <c r="L22" s="281">
        <f>'Conditional Grants'!L22/'Conditional Grants'!L$91*100</f>
        <v>7.2428229667320672</v>
      </c>
      <c r="M22" s="272">
        <f>'Conditional Grants'!M22/'Conditional Grants'!M$91*100</f>
        <v>6.5005995177011746</v>
      </c>
      <c r="N22" s="281">
        <f>'Conditional Grants'!N22/'Conditional Grants'!N$91*100</f>
        <v>6.9703454742592745</v>
      </c>
      <c r="O22" s="272">
        <f>'Conditional Grants'!O22/'Conditional Grants'!O$91*100</f>
        <v>7.3435562525777192</v>
      </c>
      <c r="P22" s="281">
        <f>'Conditional Grants'!P22/'Conditional Grants'!P$91*100</f>
        <v>7.2389182257092992</v>
      </c>
      <c r="Q22" s="272">
        <f>'Conditional Grants'!Q22/'Conditional Grants'!Q$91*100</f>
        <v>6.1110947053145566</v>
      </c>
      <c r="R22" s="281"/>
      <c r="S22" s="272">
        <f>'Conditional Grants'!S22/'Conditional Grants'!S$91*100</f>
        <v>6.4786069670202258</v>
      </c>
      <c r="T22" s="281"/>
      <c r="U22" s="272">
        <f>'Conditional Grants'!U22/'Conditional Grants'!U$91*100</f>
        <v>6.4999044529801804</v>
      </c>
      <c r="V22" s="281"/>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row>
    <row r="23" spans="1:90" s="253" customFormat="1">
      <c r="A23" s="267" t="s">
        <v>138</v>
      </c>
      <c r="B23" s="257" t="s">
        <v>63</v>
      </c>
      <c r="C23" s="276">
        <f>'Conditional Grants'!C23/'Conditional Grants %'!C$89*100</f>
        <v>0.26793917484736468</v>
      </c>
      <c r="D23" s="272">
        <f>'Conditional Grants'!D23/'Conditional Grants %'!D$89*100</f>
        <v>0.29371402357324483</v>
      </c>
      <c r="E23" s="272">
        <f>'Conditional Grants'!E23/'Conditional Grants %'!E$89*100</f>
        <v>0.40438907917494293</v>
      </c>
      <c r="F23" s="272">
        <f>'Conditional Grants'!F23/'Conditional Grants %'!F$89*100</f>
        <v>0.43788890538145658</v>
      </c>
      <c r="G23" s="272">
        <f>'Conditional Grants'!G23/'Conditional Grants'!G$91*100</f>
        <v>0.1203636770928299</v>
      </c>
      <c r="H23" s="281">
        <f>'Conditional Grants'!H23/'Conditional Grants'!H$91*100</f>
        <v>0.100199761499951</v>
      </c>
      <c r="I23" s="272">
        <f>'Conditional Grants'!I23/'Conditional Grants'!I$91*100</f>
        <v>0.11888398161932062</v>
      </c>
      <c r="J23" s="281">
        <f>'Conditional Grants'!J23/'Conditional Grants'!J$91*100</f>
        <v>9.7752327664954841E-2</v>
      </c>
      <c r="K23" s="272">
        <f>'Conditional Grants'!K23/'Conditional Grants'!K$91*100</f>
        <v>0.14809419708364835</v>
      </c>
      <c r="L23" s="281">
        <f>'Conditional Grants'!L23/'Conditional Grants'!L$91*100</f>
        <v>0.11233112119160781</v>
      </c>
      <c r="M23" s="272">
        <f>'Conditional Grants'!M23/'Conditional Grants'!M$91*100</f>
        <v>0.11326071660119642</v>
      </c>
      <c r="N23" s="281">
        <f>'Conditional Grants'!N23/'Conditional Grants'!N$91*100</f>
        <v>0.10093292961159384</v>
      </c>
      <c r="O23" s="272">
        <f>'Conditional Grants'!O23/'Conditional Grants'!O$91*100</f>
        <v>0.10254823132408572</v>
      </c>
      <c r="P23" s="281">
        <f>'Conditional Grants'!P23/'Conditional Grants'!P$91*100</f>
        <v>8.0107702147023882E-2</v>
      </c>
      <c r="Q23" s="272">
        <f>'Conditional Grants'!Q23/'Conditional Grants'!Q$91*100</f>
        <v>8.6199953980389668E-2</v>
      </c>
      <c r="R23" s="281"/>
      <c r="S23" s="272">
        <f>'Conditional Grants'!S23/'Conditional Grants'!S$91*100</f>
        <v>8.5970547014448423E-2</v>
      </c>
      <c r="T23" s="281"/>
      <c r="U23" s="272">
        <f>'Conditional Grants'!U23/'Conditional Grants'!U$91*100</f>
        <v>8.6090301840069383E-2</v>
      </c>
      <c r="V23" s="281"/>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row>
    <row r="24" spans="1:90" s="253" customFormat="1">
      <c r="A24" s="267" t="s">
        <v>138</v>
      </c>
      <c r="B24" s="257" t="s">
        <v>64</v>
      </c>
      <c r="C24" s="276">
        <f>'Conditional Grants'!C24/'Conditional Grants %'!C$89*100</f>
        <v>0.30125552769971708</v>
      </c>
      <c r="D24" s="272">
        <f>'Conditional Grants'!D24/'Conditional Grants %'!D$89*100</f>
        <v>0.30126367935567955</v>
      </c>
      <c r="E24" s="272">
        <f>'Conditional Grants'!E24/'Conditional Grants %'!E$89*100</f>
        <v>0.34681811483404745</v>
      </c>
      <c r="F24" s="272">
        <f>'Conditional Grants'!F24/'Conditional Grants %'!F$89*100</f>
        <v>0.37424559620689629</v>
      </c>
      <c r="G24" s="272">
        <f>'Conditional Grants'!G24/'Conditional Grants'!G$91*100</f>
        <v>0.12757017461836484</v>
      </c>
      <c r="H24" s="281">
        <f>'Conditional Grants'!H24/'Conditional Grants'!H$91*100</f>
        <v>0.11486926782132763</v>
      </c>
      <c r="I24" s="272">
        <f>'Conditional Grants'!I24/'Conditional Grants'!I$91*100</f>
        <v>0.33831944347724136</v>
      </c>
      <c r="J24" s="281">
        <f>'Conditional Grants'!J24/'Conditional Grants'!J$91*100</f>
        <v>0.12874739877772071</v>
      </c>
      <c r="K24" s="272">
        <f>'Conditional Grants'!K24/'Conditional Grants'!K$91*100</f>
        <v>0.18868901346963221</v>
      </c>
      <c r="L24" s="281">
        <f>'Conditional Grants'!L24/'Conditional Grants'!L$91*100</f>
        <v>0.14546568100751622</v>
      </c>
      <c r="M24" s="272">
        <f>'Conditional Grants'!M24/'Conditional Grants'!M$91*100</f>
        <v>0.11313738265635617</v>
      </c>
      <c r="N24" s="281">
        <f>'Conditional Grants'!N24/'Conditional Grants'!N$91*100</f>
        <v>0.10745858922774673</v>
      </c>
      <c r="O24" s="272">
        <f>'Conditional Grants'!O24/'Conditional Grants'!O$91*100</f>
        <v>0.14559138045097081</v>
      </c>
      <c r="P24" s="281">
        <f>'Conditional Grants'!P24/'Conditional Grants'!P$91*100</f>
        <v>0.13800447885594083</v>
      </c>
      <c r="Q24" s="272">
        <f>'Conditional Grants'!Q24/'Conditional Grants'!Q$91*100</f>
        <v>0.14254300299508221</v>
      </c>
      <c r="R24" s="281"/>
      <c r="S24" s="272">
        <f>'Conditional Grants'!S24/'Conditional Grants'!S$91*100</f>
        <v>0.14812255331636257</v>
      </c>
      <c r="T24" s="281"/>
      <c r="U24" s="272">
        <f>'Conditional Grants'!U24/'Conditional Grants'!U$91*100</f>
        <v>0.15080075777009769</v>
      </c>
      <c r="V24" s="281"/>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row>
    <row r="25" spans="1:90" s="253" customFormat="1">
      <c r="A25" s="267" t="s">
        <v>147</v>
      </c>
      <c r="B25" s="257" t="s">
        <v>234</v>
      </c>
      <c r="C25" s="276">
        <f>'Conditional Grants'!C25/'Conditional Grants %'!C$89*100</f>
        <v>5.3172894256541818</v>
      </c>
      <c r="D25" s="272">
        <f>'Conditional Grants'!D25/'Conditional Grants %'!D$89*100</f>
        <v>8.0031686142876861</v>
      </c>
      <c r="E25" s="272">
        <f>'Conditional Grants'!E25/'Conditional Grants %'!E$89*100</f>
        <v>2.7901359795518665</v>
      </c>
      <c r="F25" s="272">
        <f>'Conditional Grants'!F25/'Conditional Grants %'!F$89*100</f>
        <v>2.7730642943975758</v>
      </c>
      <c r="G25" s="272">
        <f>'Conditional Grants'!G25/'Conditional Grants'!G$91*100</f>
        <v>1.3000917367529343</v>
      </c>
      <c r="H25" s="281">
        <f>'Conditional Grants'!H25/'Conditional Grants'!H$91*100</f>
        <v>1.2991103798462684</v>
      </c>
      <c r="I25" s="272">
        <f>'Conditional Grants'!I25/'Conditional Grants'!I$91*100</f>
        <v>0.98662059311873784</v>
      </c>
      <c r="J25" s="281">
        <f>'Conditional Grants'!J25/'Conditional Grants'!J$91*100</f>
        <v>1.0715546067428625</v>
      </c>
      <c r="K25" s="272">
        <f>'Conditional Grants'!K25/'Conditional Grants'!K$91*100</f>
        <v>1.0124440867154543</v>
      </c>
      <c r="L25" s="281">
        <f>'Conditional Grants'!L25/'Conditional Grants'!L$91*100</f>
        <v>1.1108425101060972</v>
      </c>
      <c r="M25" s="272">
        <f>'Conditional Grants'!M25/'Conditional Grants'!M$91*100</f>
        <v>1.0300248744489124</v>
      </c>
      <c r="N25" s="281">
        <f>'Conditional Grants'!N25/'Conditional Grants'!N$91*100</f>
        <v>1.318320594008771</v>
      </c>
      <c r="O25" s="272">
        <f>'Conditional Grants'!O25/'Conditional Grants'!O$91*100</f>
        <v>1.0298015755924639</v>
      </c>
      <c r="P25" s="281">
        <f>'Conditional Grants'!P25/'Conditional Grants'!P$91*100</f>
        <v>0.97887111284303852</v>
      </c>
      <c r="Q25" s="272">
        <f>'Conditional Grants'!Q25/'Conditional Grants'!Q$91*100</f>
        <v>1.006168132400576</v>
      </c>
      <c r="R25" s="281"/>
      <c r="S25" s="272">
        <f>'Conditional Grants'!S25/'Conditional Grants'!S$91*100</f>
        <v>1.0104817606772785</v>
      </c>
      <c r="T25" s="281"/>
      <c r="U25" s="272">
        <f>'Conditional Grants'!U25/'Conditional Grants'!U$91*100</f>
        <v>0.94754807045591594</v>
      </c>
      <c r="V25" s="281"/>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row>
    <row r="26" spans="1:90" s="253" customFormat="1">
      <c r="A26" s="269" t="s">
        <v>267</v>
      </c>
      <c r="B26" s="269"/>
      <c r="C26" s="496">
        <f>'Conditional Grants'!C26/'Conditional Grants %'!C$89*100</f>
        <v>14.559154794965746</v>
      </c>
      <c r="D26" s="497">
        <f>'Conditional Grants'!D26/'Conditional Grants %'!D$89*100</f>
        <v>15.191419416749897</v>
      </c>
      <c r="E26" s="497">
        <f>'Conditional Grants'!E26/'Conditional Grants %'!E$89*100</f>
        <v>10.602136808825353</v>
      </c>
      <c r="F26" s="497">
        <f>'Conditional Grants'!F26/'Conditional Grants %'!F$89*100</f>
        <v>9.7710883387904381</v>
      </c>
      <c r="G26" s="493">
        <f>'Conditional Grants'!G26/'Conditional Grants'!G$91*100</f>
        <v>9.8014737032583543</v>
      </c>
      <c r="H26" s="493">
        <f>'Conditional Grants'!H26/'Conditional Grants'!H$91*100</f>
        <v>10.870053946104736</v>
      </c>
      <c r="I26" s="492">
        <f>'Conditional Grants'!I26/'Conditional Grants'!I$91*100</f>
        <v>11.913503336183139</v>
      </c>
      <c r="J26" s="493">
        <f>'Conditional Grants'!J26/'Conditional Grants'!J$91*100</f>
        <v>9.2491375606013886</v>
      </c>
      <c r="K26" s="492">
        <f>'Conditional Grants'!K26/'Conditional Grants'!K$91*100</f>
        <v>10.294888209567633</v>
      </c>
      <c r="L26" s="493">
        <f>'Conditional Grants'!L26/'Conditional Grants'!L$91*100</f>
        <v>9.7023796833258071</v>
      </c>
      <c r="M26" s="492">
        <f>'Conditional Grants'!M26/'Conditional Grants'!M$91*100</f>
        <v>9.1221743763002401</v>
      </c>
      <c r="N26" s="493">
        <f>'Conditional Grants'!N26/'Conditional Grants'!N$91*100</f>
        <v>9.5442725309008001</v>
      </c>
      <c r="O26" s="492">
        <f>'Conditional Grants'!O26/'Conditional Grants'!O$91*100</f>
        <v>9.7695845403821764</v>
      </c>
      <c r="P26" s="493">
        <f>'Conditional Grants'!P26/'Conditional Grants'!P$91*100</f>
        <v>9.5820071059578495</v>
      </c>
      <c r="Q26" s="492">
        <f>'Conditional Grants'!Q26/'Conditional Grants'!Q$91*100</f>
        <v>8.428909925863346</v>
      </c>
      <c r="R26" s="493"/>
      <c r="S26" s="494">
        <f>'Conditional Grants'!S26/'Conditional Grants'!S$91*100</f>
        <v>8.7012771880236119</v>
      </c>
      <c r="T26" s="492"/>
      <c r="U26" s="492">
        <f>'Conditional Grants'!U26/'Conditional Grants'!U$91*100</f>
        <v>8.6368106350762179</v>
      </c>
      <c r="V26" s="49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row>
    <row r="27" spans="1:90" s="253" customFormat="1">
      <c r="A27" s="267"/>
      <c r="B27" s="257"/>
      <c r="C27" s="276"/>
      <c r="D27" s="272"/>
      <c r="E27" s="272"/>
      <c r="F27" s="272"/>
      <c r="G27" s="272"/>
      <c r="H27" s="281"/>
      <c r="I27" s="272"/>
      <c r="J27" s="281"/>
      <c r="K27" s="272"/>
      <c r="L27" s="281"/>
      <c r="M27" s="272"/>
      <c r="N27" s="281"/>
      <c r="O27" s="272"/>
      <c r="P27" s="281"/>
      <c r="Q27" s="272"/>
      <c r="R27" s="281"/>
      <c r="S27" s="272"/>
      <c r="T27" s="281"/>
      <c r="U27" s="272"/>
      <c r="V27" s="281"/>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row>
    <row r="28" spans="1:90" s="253" customFormat="1">
      <c r="A28" s="267" t="s">
        <v>138</v>
      </c>
      <c r="B28" s="257" t="s">
        <v>159</v>
      </c>
      <c r="C28" s="276">
        <f>'Conditional Grants'!C28/'Conditional Grants %'!C$89*100</f>
        <v>0.64427767991906792</v>
      </c>
      <c r="D28" s="272">
        <f>'Conditional Grants'!D28/'Conditional Grants %'!D$89*100</f>
        <v>0.50206500316692804</v>
      </c>
      <c r="E28" s="272">
        <f>'Conditional Grants'!E28/'Conditional Grants %'!E$89*100</f>
        <v>0.92704308783151013</v>
      </c>
      <c r="F28" s="272">
        <f>'Conditional Grants'!F28/'Conditional Grants %'!F$89*100</f>
        <v>0.91421349510251027</v>
      </c>
      <c r="G28" s="272">
        <f>'Conditional Grants'!G28/'Conditional Grants'!G$91*100</f>
        <v>1.3294885293118681</v>
      </c>
      <c r="H28" s="281">
        <f>'Conditional Grants'!H28/'Conditional Grants'!H$91*100</f>
        <v>1.4097295098772249</v>
      </c>
      <c r="I28" s="272">
        <f>'Conditional Grants'!I28/'Conditional Grants'!I$91*100</f>
        <v>1.2759428879463064</v>
      </c>
      <c r="J28" s="281">
        <f>'Conditional Grants'!J28/'Conditional Grants'!J$91*100</f>
        <v>1.3867844555878195</v>
      </c>
      <c r="K28" s="272">
        <f>'Conditional Grants'!K28/'Conditional Grants'!K$91*100</f>
        <v>1.0309438772330743</v>
      </c>
      <c r="L28" s="281">
        <f>'Conditional Grants'!L28/'Conditional Grants'!L$91*100</f>
        <v>1.220725764929099</v>
      </c>
      <c r="M28" s="272">
        <f>'Conditional Grants'!M28/'Conditional Grants'!M$91*100</f>
        <v>0.9857996164142222</v>
      </c>
      <c r="N28" s="281">
        <f>'Conditional Grants'!N28/'Conditional Grants'!N$91*100</f>
        <v>1.0496463583928954</v>
      </c>
      <c r="O28" s="272">
        <f>'Conditional Grants'!O28/'Conditional Grants'!O$91*100</f>
        <v>1.095554707219605</v>
      </c>
      <c r="P28" s="281">
        <f>'Conditional Grants'!P28/'Conditional Grants'!P$91*100</f>
        <v>1.1784667459746232</v>
      </c>
      <c r="Q28" s="272">
        <f>'Conditional Grants'!Q28/'Conditional Grants'!Q$91*100</f>
        <v>1.2342746278006744</v>
      </c>
      <c r="R28" s="281"/>
      <c r="S28" s="272">
        <f>'Conditional Grants'!S28/'Conditional Grants'!S$91*100</f>
        <v>0.89514533526786366</v>
      </c>
      <c r="T28" s="281"/>
      <c r="U28" s="272">
        <f>'Conditional Grants'!U28/'Conditional Grants'!U$91*100</f>
        <v>0.84809722938128052</v>
      </c>
      <c r="V28" s="281"/>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row>
    <row r="29" spans="1:90" s="253" customFormat="1">
      <c r="A29" s="267" t="s">
        <v>138</v>
      </c>
      <c r="B29" s="257" t="s">
        <v>67</v>
      </c>
      <c r="C29" s="276">
        <f>'Conditional Grants'!C29/'Conditional Grants %'!C$89*100</f>
        <v>0.44929526382086793</v>
      </c>
      <c r="D29" s="272">
        <f>'Conditional Grants'!D29/'Conditional Grants %'!D$89*100</f>
        <v>0.38046205766012031</v>
      </c>
      <c r="E29" s="272">
        <f>'Conditional Grants'!E29/'Conditional Grants %'!E$89*100</f>
        <v>0.51569860114814792</v>
      </c>
      <c r="F29" s="272">
        <f>'Conditional Grants'!F29/'Conditional Grants %'!F$89*100</f>
        <v>0.56093889077107062</v>
      </c>
      <c r="G29" s="272">
        <f>'Conditional Grants'!G29/'Conditional Grants'!G$91*100</f>
        <v>0.13867961301928158</v>
      </c>
      <c r="H29" s="281">
        <f>'Conditional Grants'!H29/'Conditional Grants'!H$91*100</f>
        <v>0.1357984333469629</v>
      </c>
      <c r="I29" s="272">
        <f>'Conditional Grants'!I29/'Conditional Grants'!I$91*100</f>
        <v>0.12335960030587449</v>
      </c>
      <c r="J29" s="281">
        <f>'Conditional Grants'!J29/'Conditional Grants'!J$91*100</f>
        <v>0.10822232320461314</v>
      </c>
      <c r="K29" s="272">
        <f>'Conditional Grants'!K29/'Conditional Grants'!K$91*100</f>
        <v>0.12812312563787773</v>
      </c>
      <c r="L29" s="281">
        <f>'Conditional Grants'!L29/'Conditional Grants'!L$91*100</f>
        <v>0.11796760611716918</v>
      </c>
      <c r="M29" s="272">
        <f>'Conditional Grants'!M29/'Conditional Grants'!M$91*100</f>
        <v>0.10357469958432446</v>
      </c>
      <c r="N29" s="281">
        <f>'Conditional Grants'!N29/'Conditional Grants'!N$91*100</f>
        <v>0.11134826811225168</v>
      </c>
      <c r="O29" s="272">
        <f>'Conditional Grants'!O29/'Conditional Grants'!O$91*100</f>
        <v>0.14966367813043996</v>
      </c>
      <c r="P29" s="281">
        <f>'Conditional Grants'!P29/'Conditional Grants'!P$91*100</f>
        <v>0.11237706053040394</v>
      </c>
      <c r="Q29" s="272">
        <f>'Conditional Grants'!Q29/'Conditional Grants'!Q$91*100</f>
        <v>0.16894377446578498</v>
      </c>
      <c r="R29" s="281"/>
      <c r="S29" s="272" t="s">
        <v>314</v>
      </c>
      <c r="T29" s="281"/>
      <c r="U29" s="272" t="s">
        <v>314</v>
      </c>
      <c r="V29" s="281"/>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row>
    <row r="30" spans="1:90" s="253" customFormat="1">
      <c r="A30" s="267" t="s">
        <v>138</v>
      </c>
      <c r="B30" s="257" t="s">
        <v>68</v>
      </c>
      <c r="C30" s="276">
        <f>'Conditional Grants'!C30/'Conditional Grants %'!C$89*100</f>
        <v>0.41150342110072646</v>
      </c>
      <c r="D30" s="272">
        <f>'Conditional Grants'!D30/'Conditional Grants %'!D$89*100</f>
        <v>0.33297433149937594</v>
      </c>
      <c r="E30" s="272">
        <f>'Conditional Grants'!E30/'Conditional Grants %'!E$89*100</f>
        <v>0.40540356121017385</v>
      </c>
      <c r="F30" s="272">
        <f>'Conditional Grants'!F30/'Conditional Grants %'!F$89*100</f>
        <v>0.41605355155248869</v>
      </c>
      <c r="G30" s="272">
        <f>'Conditional Grants'!G30/'Conditional Grants'!G$91*100</f>
        <v>0.52832215522456882</v>
      </c>
      <c r="H30" s="281">
        <f>'Conditional Grants'!H30/'Conditional Grants'!H$91*100</f>
        <v>0.49730128809820251</v>
      </c>
      <c r="I30" s="272">
        <f>'Conditional Grants'!I30/'Conditional Grants'!I$91*100</f>
        <v>0.47346569476524353</v>
      </c>
      <c r="J30" s="281">
        <f>'Conditional Grants'!J30/'Conditional Grants'!J$91*100</f>
        <v>0.53805713165820768</v>
      </c>
      <c r="K30" s="272">
        <f>'Conditional Grants'!K30/'Conditional Grants'!K$91*100</f>
        <v>0.42795100420638849</v>
      </c>
      <c r="L30" s="281">
        <f>'Conditional Grants'!L30/'Conditional Grants'!L$91*100</f>
        <v>0.46172926379873741</v>
      </c>
      <c r="M30" s="272">
        <f>'Conditional Grants'!M30/'Conditional Grants'!M$91*100</f>
        <v>0.60869317302444548</v>
      </c>
      <c r="N30" s="281">
        <f>'Conditional Grants'!N30/'Conditional Grants'!N$91*100</f>
        <v>0.5313429940659673</v>
      </c>
      <c r="O30" s="272">
        <f>'Conditional Grants'!O30/'Conditional Grants'!O$91*100</f>
        <v>0.45006516809742236</v>
      </c>
      <c r="P30" s="281">
        <f>'Conditional Grants'!P30/'Conditional Grants'!P$91*100</f>
        <v>0.52179795655019967</v>
      </c>
      <c r="Q30" s="272">
        <f>'Conditional Grants'!Q30/'Conditional Grants'!Q$91*100</f>
        <v>0.53621405869529204</v>
      </c>
      <c r="R30" s="281"/>
      <c r="S30" s="272">
        <f>'Conditional Grants'!S30/'Conditional Grants'!S$91*100</f>
        <v>0.57111780712731652</v>
      </c>
      <c r="T30" s="281"/>
      <c r="U30" s="272">
        <f>'Conditional Grants'!U30/'Conditional Grants'!U$91*100</f>
        <v>0.6072981315491206</v>
      </c>
      <c r="V30" s="281"/>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row>
    <row r="31" spans="1:90" s="253" customFormat="1">
      <c r="A31" s="267" t="s">
        <v>138</v>
      </c>
      <c r="B31" s="257" t="s">
        <v>69</v>
      </c>
      <c r="C31" s="276">
        <f>'Conditional Grants'!C31/'Conditional Grants %'!C$89*100</f>
        <v>0.38924976361560132</v>
      </c>
      <c r="D31" s="272">
        <f>'Conditional Grants'!D31/'Conditional Grants %'!D$89*100</f>
        <v>0.36449119232189592</v>
      </c>
      <c r="E31" s="272">
        <f>'Conditional Grants'!E31/'Conditional Grants %'!E$89*100</f>
        <v>0.63279129539968171</v>
      </c>
      <c r="F31" s="272">
        <f>'Conditional Grants'!F31/'Conditional Grants %'!F$89*100</f>
        <v>0.69038203329350667</v>
      </c>
      <c r="G31" s="272">
        <f>'Conditional Grants'!G31/'Conditional Grants'!G$91*100</f>
        <v>0.16661436260057927</v>
      </c>
      <c r="H31" s="281">
        <f>'Conditional Grants'!H31/'Conditional Grants'!H$91*100</f>
        <v>0.1116289145414345</v>
      </c>
      <c r="I31" s="272">
        <f>'Conditional Grants'!I31/'Conditional Grants'!I$91*100</f>
        <v>0.31090055526491889</v>
      </c>
      <c r="J31" s="281">
        <f>'Conditional Grants'!J31/'Conditional Grants'!J$91*100</f>
        <v>0.15666591555189391</v>
      </c>
      <c r="K31" s="272">
        <f>'Conditional Grants'!K31/'Conditional Grants'!K$91*100</f>
        <v>0.30615549278581922</v>
      </c>
      <c r="L31" s="281">
        <f>'Conditional Grants'!L31/'Conditional Grants'!L$91*100</f>
        <v>0.18178885938037997</v>
      </c>
      <c r="M31" s="272">
        <f>'Conditional Grants'!M31/'Conditional Grants'!M$91*100</f>
        <v>0.23022145154760007</v>
      </c>
      <c r="N31" s="281">
        <f>'Conditional Grants'!N31/'Conditional Grants'!N$91*100</f>
        <v>0.33325284116793397</v>
      </c>
      <c r="O31" s="272">
        <f>'Conditional Grants'!O31/'Conditional Grants'!O$91*100</f>
        <v>0.13186227185591134</v>
      </c>
      <c r="P31" s="281">
        <f>'Conditional Grants'!P31/'Conditional Grants'!P$91*100</f>
        <v>0.19045769318648351</v>
      </c>
      <c r="Q31" s="272">
        <f>'Conditional Grants'!Q31/'Conditional Grants'!Q$91*100</f>
        <v>0.12046249287462854</v>
      </c>
      <c r="R31" s="281"/>
      <c r="S31" s="272" t="s">
        <v>314</v>
      </c>
      <c r="T31" s="281"/>
      <c r="U31" s="272" t="s">
        <v>314</v>
      </c>
      <c r="V31" s="281"/>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row>
    <row r="32" spans="1:90" s="253" customFormat="1">
      <c r="A32" s="267" t="s">
        <v>138</v>
      </c>
      <c r="B32" s="257" t="s">
        <v>70</v>
      </c>
      <c r="C32" s="276">
        <f>'Conditional Grants'!C32/'Conditional Grants %'!C$89*100</f>
        <v>0.55629055367415137</v>
      </c>
      <c r="D32" s="272">
        <f>'Conditional Grants'!D32/'Conditional Grants %'!D$89*100</f>
        <v>0.56694101070398684</v>
      </c>
      <c r="E32" s="272">
        <f>'Conditional Grants'!E32/'Conditional Grants %'!E$89*100</f>
        <v>0.58036128648976582</v>
      </c>
      <c r="F32" s="272">
        <f>'Conditional Grants'!F32/'Conditional Grants %'!F$89*100</f>
        <v>0.63242192605402425</v>
      </c>
      <c r="G32" s="272">
        <f>'Conditional Grants'!G32/'Conditional Grants'!G$91*100</f>
        <v>0.11265899413777967</v>
      </c>
      <c r="H32" s="281">
        <f>'Conditional Grants'!H32/'Conditional Grants'!H$91*100</f>
        <v>0.10948877423564461</v>
      </c>
      <c r="I32" s="272">
        <f>'Conditional Grants'!I32/'Conditional Grants'!I$91*100</f>
        <v>0.14238445124798463</v>
      </c>
      <c r="J32" s="281">
        <f>'Conditional Grants'!J32/'Conditional Grants'!J$91*100</f>
        <v>0.29398087813335694</v>
      </c>
      <c r="K32" s="272">
        <f>'Conditional Grants'!K32/'Conditional Grants'!K$91*100</f>
        <v>0.18415717321725922</v>
      </c>
      <c r="L32" s="281">
        <f>'Conditional Grants'!L32/'Conditional Grants'!L$91*100</f>
        <v>0.23277667498452412</v>
      </c>
      <c r="M32" s="272">
        <f>'Conditional Grants'!M32/'Conditional Grants'!M$91*100</f>
        <v>0.14929717434474971</v>
      </c>
      <c r="N32" s="281">
        <f>'Conditional Grants'!N32/'Conditional Grants'!N$91*100</f>
        <v>0.15665966638741996</v>
      </c>
      <c r="O32" s="272">
        <f>'Conditional Grants'!O32/'Conditional Grants'!O$91*100</f>
        <v>0.18041842138269887</v>
      </c>
      <c r="P32" s="281">
        <f>'Conditional Grants'!P32/'Conditional Grants'!P$91*100</f>
        <v>0.13220611728882109</v>
      </c>
      <c r="Q32" s="272">
        <f>'Conditional Grants'!Q32/'Conditional Grants'!Q$91*100</f>
        <v>0.50743938360431307</v>
      </c>
      <c r="R32" s="281"/>
      <c r="S32" s="272">
        <f>'Conditional Grants'!S32/'Conditional Grants'!S$91*100</f>
        <v>0.61250869186622414</v>
      </c>
      <c r="T32" s="281"/>
      <c r="U32" s="272">
        <f>'Conditional Grants'!U32/'Conditional Grants'!U$91*100</f>
        <v>0.67834190794989746</v>
      </c>
      <c r="V32" s="281"/>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row>
    <row r="33" spans="1:90" s="253" customFormat="1">
      <c r="A33" s="267" t="s">
        <v>147</v>
      </c>
      <c r="B33" s="257" t="s">
        <v>236</v>
      </c>
      <c r="C33" s="276">
        <f>'Conditional Grants'!C33/'Conditional Grants %'!C$89*100</f>
        <v>2.9488506891909636</v>
      </c>
      <c r="D33" s="272">
        <f>'Conditional Grants'!D33/'Conditional Grants %'!D$89*100</f>
        <v>3.0958773124223575</v>
      </c>
      <c r="E33" s="272">
        <f>'Conditional Grants'!E33/'Conditional Grants %'!E$89*100</f>
        <v>3.8371834370064111</v>
      </c>
      <c r="F33" s="272">
        <f>'Conditional Grants'!F33/'Conditional Grants %'!F$89*100</f>
        <v>3.3057724256595158</v>
      </c>
      <c r="G33" s="272">
        <f>'Conditional Grants'!G33/'Conditional Grants'!G$91*100</f>
        <v>1.0358300602398161</v>
      </c>
      <c r="H33" s="281">
        <f>'Conditional Grants'!H33/'Conditional Grants'!H$91*100</f>
        <v>2.8445378469997618</v>
      </c>
      <c r="I33" s="272">
        <f>'Conditional Grants'!I33/'Conditional Grants'!I$91*100</f>
        <v>0.97799685795049096</v>
      </c>
      <c r="J33" s="281">
        <f>'Conditional Grants'!J33/'Conditional Grants'!J$91*100</f>
        <v>1.4120634035033435</v>
      </c>
      <c r="K33" s="272">
        <f>'Conditional Grants'!K33/'Conditional Grants'!K$91*100</f>
        <v>1.2839783849288324</v>
      </c>
      <c r="L33" s="281">
        <f>'Conditional Grants'!L33/'Conditional Grants'!L$91*100</f>
        <v>1.550326647274</v>
      </c>
      <c r="M33" s="272">
        <f>'Conditional Grants'!M33/'Conditional Grants'!M$91*100</f>
        <v>1.0210214964755748</v>
      </c>
      <c r="N33" s="281">
        <f>'Conditional Grants'!N33/'Conditional Grants'!N$91*100</f>
        <v>1.3797897943518789</v>
      </c>
      <c r="O33" s="272">
        <f>'Conditional Grants'!O33/'Conditional Grants'!O$91*100</f>
        <v>0.98789066921990254</v>
      </c>
      <c r="P33" s="281">
        <f>'Conditional Grants'!P33/'Conditional Grants'!P$91*100</f>
        <v>1.1456763538175612</v>
      </c>
      <c r="Q33" s="272">
        <f>'Conditional Grants'!Q33/'Conditional Grants'!Q$91*100</f>
        <v>1.4133217309017765</v>
      </c>
      <c r="R33" s="281"/>
      <c r="S33" s="272">
        <f>'Conditional Grants'!S33/'Conditional Grants'!S$91*100</f>
        <v>1.5652792991317228</v>
      </c>
      <c r="T33" s="281"/>
      <c r="U33" s="272">
        <f>'Conditional Grants'!U33/'Conditional Grants'!U$91*100</f>
        <v>1.6899148638131294</v>
      </c>
      <c r="V33" s="281"/>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row>
    <row r="34" spans="1:90" s="253" customFormat="1">
      <c r="A34" s="269" t="s">
        <v>235</v>
      </c>
      <c r="B34" s="259"/>
      <c r="C34" s="496">
        <f>'Conditional Grants'!C34/'Conditional Grants %'!C$89*100</f>
        <v>5.3994673713213794</v>
      </c>
      <c r="D34" s="497">
        <f>'Conditional Grants'!D34/'Conditional Grants %'!D$89*100</f>
        <v>5.2428109077746639</v>
      </c>
      <c r="E34" s="497">
        <f>'Conditional Grants'!E34/'Conditional Grants %'!E$89*100</f>
        <v>6.8984812690856909</v>
      </c>
      <c r="F34" s="497">
        <f>'Conditional Grants'!F34/'Conditional Grants %'!F$89*100</f>
        <v>6.5197823224331168</v>
      </c>
      <c r="G34" s="493">
        <f>'Conditional Grants'!G34/'Conditional Grants'!G$91*100</f>
        <v>3.3115937145338932</v>
      </c>
      <c r="H34" s="492">
        <f>'Conditional Grants'!H34/'Conditional Grants'!H$91*100</f>
        <v>5.108484767099231</v>
      </c>
      <c r="I34" s="492">
        <f>'Conditional Grants'!I34/'Conditional Grants'!I$91*100</f>
        <v>3.3040500474808194</v>
      </c>
      <c r="J34" s="493">
        <f>'Conditional Grants'!J34/'Conditional Grants'!J$91*100</f>
        <v>3.8957741076392347</v>
      </c>
      <c r="K34" s="492">
        <f>'Conditional Grants'!K34/'Conditional Grants'!K$91*100</f>
        <v>3.3613090580092515</v>
      </c>
      <c r="L34" s="493">
        <f>'Conditional Grants'!L34/'Conditional Grants'!L$91*100</f>
        <v>3.7653148164839099</v>
      </c>
      <c r="M34" s="494">
        <f>'Conditional Grants'!M34/'Conditional Grants'!M$91*100</f>
        <v>3.0986076113909164</v>
      </c>
      <c r="N34" s="492">
        <f>'Conditional Grants'!N34/'Conditional Grants'!N$91*100</f>
        <v>3.5620399224783474</v>
      </c>
      <c r="O34" s="494">
        <f>'Conditional Grants'!O34/'Conditional Grants'!O$91*100</f>
        <v>2.9954549159059796</v>
      </c>
      <c r="P34" s="492">
        <f>'Conditional Grants'!P34/'Conditional Grants'!P$91*100</f>
        <v>3.2809819273480931</v>
      </c>
      <c r="Q34" s="494">
        <f>'Conditional Grants'!Q34/'Conditional Grants'!Q$91*100</f>
        <v>3.9806560683424688</v>
      </c>
      <c r="R34" s="492"/>
      <c r="S34" s="492">
        <f>'Conditional Grants'!S34/'Conditional Grants'!S$91*100</f>
        <v>3.6440511333931274</v>
      </c>
      <c r="T34" s="493"/>
      <c r="U34" s="492">
        <f>'Conditional Grants'!U34/'Conditional Grants'!U$91*100</f>
        <v>3.8236521326934279</v>
      </c>
      <c r="V34" s="493"/>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row>
    <row r="35" spans="1:90" s="253" customFormat="1">
      <c r="A35" s="267"/>
      <c r="B35" s="257"/>
      <c r="C35" s="276"/>
      <c r="D35" s="272"/>
      <c r="E35" s="272"/>
      <c r="F35" s="272"/>
      <c r="G35" s="272"/>
      <c r="H35" s="281"/>
      <c r="I35" s="272"/>
      <c r="J35" s="281"/>
      <c r="K35" s="272"/>
      <c r="L35" s="281"/>
      <c r="M35" s="272"/>
      <c r="N35" s="281"/>
      <c r="O35" s="272"/>
      <c r="P35" s="281"/>
      <c r="Q35" s="272"/>
      <c r="R35" s="281"/>
      <c r="S35" s="272"/>
      <c r="T35" s="281"/>
      <c r="U35" s="272"/>
      <c r="V35" s="281"/>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row>
    <row r="36" spans="1:90" s="253" customFormat="1">
      <c r="A36" s="267" t="s">
        <v>138</v>
      </c>
      <c r="B36" s="257" t="s">
        <v>72</v>
      </c>
      <c r="C36" s="276">
        <f>'Conditional Grants'!C36/'Conditional Grants %'!C$89*100</f>
        <v>0.26673183702056746</v>
      </c>
      <c r="D36" s="272">
        <f>'Conditional Grants'!D36/'Conditional Grants %'!D$89*100</f>
        <v>0.21952390338580871</v>
      </c>
      <c r="E36" s="272">
        <f>'Conditional Grants'!E36/'Conditional Grants %'!E$89*100</f>
        <v>0.19989872456758445</v>
      </c>
      <c r="F36" s="272">
        <f>'Conditional Grants'!F36/'Conditional Grants %'!F$89*100</f>
        <v>0.21922574564595823</v>
      </c>
      <c r="G36" s="272">
        <f>'Conditional Grants'!G36/'Conditional Grants'!G$91*100</f>
        <v>0.40984948065291416</v>
      </c>
      <c r="H36" s="281">
        <f>'Conditional Grants'!H36/'Conditional Grants'!H$91*100</f>
        <v>0.42286359112428551</v>
      </c>
      <c r="I36" s="272">
        <f>'Conditional Grants'!I36/'Conditional Grants'!I$91*100</f>
        <v>0.5698530313384863</v>
      </c>
      <c r="J36" s="281">
        <f>'Conditional Grants'!J36/'Conditional Grants'!J$91*100</f>
        <v>0.41426223498651416</v>
      </c>
      <c r="K36" s="272">
        <f>'Conditional Grants'!K36/'Conditional Grants'!K$91*100</f>
        <v>0.4937604045189195</v>
      </c>
      <c r="L36" s="281">
        <f>'Conditional Grants'!L36/'Conditional Grants'!L$91*100</f>
        <v>0.52934076176172529</v>
      </c>
      <c r="M36" s="272">
        <f>'Conditional Grants'!M36/'Conditional Grants'!M$91*100</f>
        <v>0.40422270186697762</v>
      </c>
      <c r="N36" s="281">
        <f>'Conditional Grants'!N36/'Conditional Grants'!N$91*100</f>
        <v>0.36520022626591137</v>
      </c>
      <c r="O36" s="272">
        <f>'Conditional Grants'!O36/'Conditional Grants'!O$91*100</f>
        <v>0.35278562355906162</v>
      </c>
      <c r="P36" s="281">
        <f>'Conditional Grants'!P36/'Conditional Grants'!P$91*100</f>
        <v>0.3902691831671653</v>
      </c>
      <c r="Q36" s="272">
        <f>'Conditional Grants'!Q36/'Conditional Grants'!Q$91*100</f>
        <v>0.40440133629038977</v>
      </c>
      <c r="R36" s="281"/>
      <c r="S36" s="272">
        <f>'Conditional Grants'!S36/'Conditional Grants'!S$91*100</f>
        <v>0.38089569492552788</v>
      </c>
      <c r="T36" s="281"/>
      <c r="U36" s="272">
        <f>'Conditional Grants'!U36/'Conditional Grants'!U$91*100</f>
        <v>0.38876886584992987</v>
      </c>
      <c r="V36" s="281"/>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row>
    <row r="37" spans="1:90" s="253" customFormat="1">
      <c r="A37" s="267" t="s">
        <v>138</v>
      </c>
      <c r="B37" s="257" t="s">
        <v>73</v>
      </c>
      <c r="C37" s="276">
        <f>'Conditional Grants'!C37/'Conditional Grants %'!C$89*100</f>
        <v>0.90477425024170122</v>
      </c>
      <c r="D37" s="272">
        <f>'Conditional Grants'!D37/'Conditional Grants %'!D$89*100</f>
        <v>0.83515270597786384</v>
      </c>
      <c r="E37" s="272">
        <f>'Conditional Grants'!E37/'Conditional Grants %'!E$89*100</f>
        <v>0.8922759388688507</v>
      </c>
      <c r="F37" s="272">
        <f>'Conditional Grants'!F37/'Conditional Grants %'!F$89*100</f>
        <v>0.97723603303844087</v>
      </c>
      <c r="G37" s="272">
        <f>'Conditional Grants'!G37/'Conditional Grants'!G$91*100</f>
        <v>9.7908962278391395E-2</v>
      </c>
      <c r="H37" s="281">
        <f>'Conditional Grants'!H37/'Conditional Grants'!H$91*100</f>
        <v>0.10859453720646481</v>
      </c>
      <c r="I37" s="272">
        <f>'Conditional Grants'!I37/'Conditional Grants'!I$91*100</f>
        <v>0.10415348249160759</v>
      </c>
      <c r="J37" s="281">
        <f>'Conditional Grants'!J37/'Conditional Grants'!J$91*100</f>
        <v>0.17909342286091745</v>
      </c>
      <c r="K37" s="272">
        <f>'Conditional Grants'!K37/'Conditional Grants'!K$91*100</f>
        <v>0.14118765778934841</v>
      </c>
      <c r="L37" s="281">
        <f>'Conditional Grants'!L37/'Conditional Grants'!L$91*100</f>
        <v>0.14985003152332982</v>
      </c>
      <c r="M37" s="272">
        <f>'Conditional Grants'!M37/'Conditional Grants'!M$91*100</f>
        <v>0.10034793939955071</v>
      </c>
      <c r="N37" s="281">
        <f>'Conditional Grants'!N37/'Conditional Grants'!N$91*100</f>
        <v>0.12523246373981209</v>
      </c>
      <c r="O37" s="272">
        <f>'Conditional Grants'!O37/'Conditional Grants'!O$91*100</f>
        <v>0.15434749138154838</v>
      </c>
      <c r="P37" s="281">
        <f>'Conditional Grants'!P37/'Conditional Grants'!P$91*100</f>
        <v>0.1613046129923642</v>
      </c>
      <c r="Q37" s="272">
        <f>'Conditional Grants'!Q37/'Conditional Grants'!Q$91*100</f>
        <v>0.17848783633124815</v>
      </c>
      <c r="R37" s="281"/>
      <c r="S37" s="272">
        <f>'Conditional Grants'!S37/'Conditional Grants'!S$91*100</f>
        <v>0.21093849911355761</v>
      </c>
      <c r="T37" s="281"/>
      <c r="U37" s="272">
        <f>'Conditional Grants'!U37/'Conditional Grants'!U$91*100</f>
        <v>0.21999099778758571</v>
      </c>
      <c r="V37" s="281"/>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row>
    <row r="38" spans="1:90" s="253" customFormat="1">
      <c r="A38" s="267" t="s">
        <v>138</v>
      </c>
      <c r="B38" s="257" t="s">
        <v>74</v>
      </c>
      <c r="C38" s="276">
        <f>'Conditional Grants'!C38/'Conditional Grants %'!C$89*100</f>
        <v>0.82056480925460451</v>
      </c>
      <c r="D38" s="272">
        <f>'Conditional Grants'!D38/'Conditional Grants %'!D$89*100</f>
        <v>0.74962136383601163</v>
      </c>
      <c r="E38" s="272">
        <f>'Conditional Grants'!E38/'Conditional Grants %'!E$89*100</f>
        <v>0.81967686362439762</v>
      </c>
      <c r="F38" s="272">
        <f>'Conditional Grants'!F38/'Conditional Grants %'!F$89*100</f>
        <v>0.89697951059753112</v>
      </c>
      <c r="G38" s="272">
        <f>'Conditional Grants'!G38/'Conditional Grants'!G$91*100</f>
        <v>0.14234409815894766</v>
      </c>
      <c r="H38" s="281">
        <f>'Conditional Grants'!H38/'Conditional Grants'!H$91*100</f>
        <v>0.13062893950973806</v>
      </c>
      <c r="I38" s="272">
        <f>'Conditional Grants'!I38/'Conditional Grants'!I$91*100</f>
        <v>0.17239359422541714</v>
      </c>
      <c r="J38" s="281">
        <f>'Conditional Grants'!J38/'Conditional Grants'!J$91*100</f>
        <v>0.1560391282978334</v>
      </c>
      <c r="K38" s="272">
        <f>'Conditional Grants'!K38/'Conditional Grants'!K$91*100</f>
        <v>0.16362930121973246</v>
      </c>
      <c r="L38" s="281">
        <f>'Conditional Grants'!L38/'Conditional Grants'!L$91*100</f>
        <v>0.1604424118003854</v>
      </c>
      <c r="M38" s="272">
        <f>'Conditional Grants'!M38/'Conditional Grants'!M$91*100</f>
        <v>0.13286220913696872</v>
      </c>
      <c r="N38" s="281">
        <f>'Conditional Grants'!N38/'Conditional Grants'!N$91*100</f>
        <v>0.16568395518933673</v>
      </c>
      <c r="O38" s="272">
        <f>'Conditional Grants'!O38/'Conditional Grants'!O$91*100</f>
        <v>0.14405189721735509</v>
      </c>
      <c r="P38" s="281">
        <f>'Conditional Grants'!P38/'Conditional Grants'!P$91*100</f>
        <v>0.18078879501486794</v>
      </c>
      <c r="Q38" s="272">
        <f>'Conditional Grants'!Q38/'Conditional Grants'!Q$91*100</f>
        <v>0.16737413157580597</v>
      </c>
      <c r="R38" s="281"/>
      <c r="S38" s="272" t="s">
        <v>314</v>
      </c>
      <c r="T38" s="281"/>
      <c r="U38" s="272" t="s">
        <v>314</v>
      </c>
      <c r="V38" s="281"/>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row>
    <row r="39" spans="1:90" s="253" customFormat="1">
      <c r="A39" s="267" t="s">
        <v>138</v>
      </c>
      <c r="B39" s="257" t="s">
        <v>75</v>
      </c>
      <c r="C39" s="276">
        <f>'Conditional Grants'!C39/'Conditional Grants %'!C$89*100</f>
        <v>0.50962803888787356</v>
      </c>
      <c r="D39" s="272">
        <f>'Conditional Grants'!D39/'Conditional Grants %'!D$89*100</f>
        <v>0.51605805475730537</v>
      </c>
      <c r="E39" s="272">
        <f>'Conditional Grants'!E39/'Conditional Grants %'!E$89*100</f>
        <v>0.60681934041046193</v>
      </c>
      <c r="F39" s="272">
        <f>'Conditional Grants'!F39/'Conditional Grants %'!F$89*100</f>
        <v>0.66167066498188509</v>
      </c>
      <c r="G39" s="272">
        <f>'Conditional Grants'!G39/'Conditional Grants'!G$91*100</f>
        <v>0.38600574642844987</v>
      </c>
      <c r="H39" s="281">
        <f>'Conditional Grants'!H39/'Conditional Grants'!H$91*100</f>
        <v>0.26034354677615745</v>
      </c>
      <c r="I39" s="272">
        <f>'Conditional Grants'!I39/'Conditional Grants'!I$91*100</f>
        <v>0.37076716911956031</v>
      </c>
      <c r="J39" s="281">
        <f>'Conditional Grants'!J39/'Conditional Grants'!J$91*100</f>
        <v>0.28709504632818533</v>
      </c>
      <c r="K39" s="272">
        <f>'Conditional Grants'!K39/'Conditional Grants'!K$91*100</f>
        <v>0.47305553631950997</v>
      </c>
      <c r="L39" s="281">
        <f>'Conditional Grants'!L39/'Conditional Grants'!L$91*100</f>
        <v>0.26511031999780105</v>
      </c>
      <c r="M39" s="272">
        <f>'Conditional Grants'!M39/'Conditional Grants'!M$91*100</f>
        <v>0.35791797615765547</v>
      </c>
      <c r="N39" s="281">
        <f>'Conditional Grants'!N39/'Conditional Grants'!N$91*100</f>
        <v>0.29676116556251464</v>
      </c>
      <c r="O39" s="272">
        <f>'Conditional Grants'!O39/'Conditional Grants'!O$91*100</f>
        <v>0.43743855392952846</v>
      </c>
      <c r="P39" s="281">
        <f>'Conditional Grants'!P39/'Conditional Grants'!P$91*100</f>
        <v>0.31883297168213692</v>
      </c>
      <c r="Q39" s="272">
        <f>'Conditional Grants'!Q39/'Conditional Grants'!Q$91*100</f>
        <v>0.38139793537118116</v>
      </c>
      <c r="R39" s="281"/>
      <c r="S39" s="272">
        <f>'Conditional Grants'!S39/'Conditional Grants'!S$91*100</f>
        <v>0.39370400045452214</v>
      </c>
      <c r="T39" s="281"/>
      <c r="U39" s="272">
        <f>'Conditional Grants'!U39/'Conditional Grants'!U$91*100</f>
        <v>0.37256942587438779</v>
      </c>
      <c r="V39" s="281"/>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row>
    <row r="40" spans="1:90" s="253" customFormat="1">
      <c r="A40" s="267" t="s">
        <v>147</v>
      </c>
      <c r="B40" s="257" t="s">
        <v>238</v>
      </c>
      <c r="C40" s="276">
        <f>'Conditional Grants'!C40/'Conditional Grants %'!C$89*100</f>
        <v>4.6760770429981182</v>
      </c>
      <c r="D40" s="272">
        <f>'Conditional Grants'!D40/'Conditional Grants %'!D$89*100</f>
        <v>4.629961269629133</v>
      </c>
      <c r="E40" s="272">
        <f>'Conditional Grants'!E40/'Conditional Grants %'!E$89*100</f>
        <v>4.3918616631090561</v>
      </c>
      <c r="F40" s="272">
        <f>'Conditional Grants'!F40/'Conditional Grants %'!F$89*100</f>
        <v>4.4254341936345414</v>
      </c>
      <c r="G40" s="272">
        <f>'Conditional Grants'!G40/'Conditional Grants'!G$91*100</f>
        <v>0.52927499156345637</v>
      </c>
      <c r="H40" s="281">
        <f>'Conditional Grants'!H40/'Conditional Grants'!H$91*100</f>
        <v>0.30215163979208082</v>
      </c>
      <c r="I40" s="272">
        <f>'Conditional Grants'!I40/'Conditional Grants'!I$91*100</f>
        <v>0.50422147092833913</v>
      </c>
      <c r="J40" s="281">
        <f>'Conditional Grants'!J40/'Conditional Grants'!J$91*100</f>
        <v>0.30554554437024767</v>
      </c>
      <c r="K40" s="272">
        <f>'Conditional Grants'!K40/'Conditional Grants'!K$91*100</f>
        <v>0.63749975755207766</v>
      </c>
      <c r="L40" s="281">
        <f>'Conditional Grants'!L40/'Conditional Grants'!L$91*100</f>
        <v>0.5330595633570423</v>
      </c>
      <c r="M40" s="272">
        <f>'Conditional Grants'!M40/'Conditional Grants'!M$91*100</f>
        <v>0.6451742066156787</v>
      </c>
      <c r="N40" s="281">
        <f>'Conditional Grants'!N40/'Conditional Grants'!N$91*100</f>
        <v>0.81041211156928383</v>
      </c>
      <c r="O40" s="272">
        <f>'Conditional Grants'!O40/'Conditional Grants'!O$91*100</f>
        <v>1.2448872075943249</v>
      </c>
      <c r="P40" s="281">
        <f>'Conditional Grants'!P40/'Conditional Grants'!P$91*100</f>
        <v>0.84283167564784167</v>
      </c>
      <c r="Q40" s="272">
        <f>'Conditional Grants'!Q40/'Conditional Grants'!Q$91*100</f>
        <v>0.76027560502407621</v>
      </c>
      <c r="R40" s="281"/>
      <c r="S40" s="272">
        <f>'Conditional Grants'!S40/'Conditional Grants'!S$91*100</f>
        <v>0.35809643356702009</v>
      </c>
      <c r="T40" s="281"/>
      <c r="U40" s="272">
        <f>'Conditional Grants'!U40/'Conditional Grants'!U$91*100</f>
        <v>8.5845019906993114E-2</v>
      </c>
      <c r="V40" s="281"/>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row>
    <row r="41" spans="1:90" s="253" customFormat="1">
      <c r="A41" s="269" t="s">
        <v>268</v>
      </c>
      <c r="B41" s="269"/>
      <c r="C41" s="496">
        <f>'Conditional Grants'!C41/'Conditional Grants %'!C$89*100</f>
        <v>7.1777759784028659</v>
      </c>
      <c r="D41" s="497">
        <f>'Conditional Grants'!D41/'Conditional Grants %'!D$89*100</f>
        <v>6.9503172975861238</v>
      </c>
      <c r="E41" s="497">
        <f>'Conditional Grants'!E41/'Conditional Grants %'!E$89*100</f>
        <v>6.9105325305803502</v>
      </c>
      <c r="F41" s="497">
        <f>'Conditional Grants'!F41/'Conditional Grants %'!F$89*100</f>
        <v>7.1805461478983563</v>
      </c>
      <c r="G41" s="493">
        <f>'Conditional Grants'!G41/'Conditional Grants'!G$91*100</f>
        <v>1.5653832790821596</v>
      </c>
      <c r="H41" s="493">
        <f>'Conditional Grants'!H41/'Conditional Grants'!H$91*100</f>
        <v>1.2245822544087266</v>
      </c>
      <c r="I41" s="492">
        <f>'Conditional Grants'!I41/'Conditional Grants'!I$91*100</f>
        <v>1.7213887481034105</v>
      </c>
      <c r="J41" s="493">
        <f>'Conditional Grants'!J41/'Conditional Grants'!J$91*100</f>
        <v>1.3420353768436981</v>
      </c>
      <c r="K41" s="494">
        <f>'Conditional Grants'!K41/'Conditional Grants'!K$91*100</f>
        <v>1.9091326573995882</v>
      </c>
      <c r="L41" s="492">
        <f>'Conditional Grants'!L41/'Conditional Grants'!L$91*100</f>
        <v>1.6378030884402837</v>
      </c>
      <c r="M41" s="492">
        <f>'Conditional Grants'!M41/'Conditional Grants'!M$91*100</f>
        <v>1.6405250331768311</v>
      </c>
      <c r="N41" s="493">
        <f>'Conditional Grants'!N41/'Conditional Grants'!N$91*100</f>
        <v>1.7632899223268585</v>
      </c>
      <c r="O41" s="494">
        <f>'Conditional Grants'!O41/'Conditional Grants'!O$91*100</f>
        <v>2.3335107736818186</v>
      </c>
      <c r="P41" s="492">
        <f>'Conditional Grants'!P41/'Conditional Grants'!P$91*100</f>
        <v>1.8940272385043762</v>
      </c>
      <c r="Q41" s="494">
        <f>'Conditional Grants'!Q41/'Conditional Grants'!Q$91*100</f>
        <v>1.8919368445927014</v>
      </c>
      <c r="R41" s="492"/>
      <c r="S41" s="492">
        <f>'Conditional Grants'!S41/'Conditional Grants'!S$91*100</f>
        <v>1.3436346280606277</v>
      </c>
      <c r="T41" s="493"/>
      <c r="U41" s="492">
        <f>'Conditional Grants'!U41/'Conditional Grants'!U$91*100</f>
        <v>1.0671743094188966</v>
      </c>
      <c r="V41" s="493"/>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row>
    <row r="42" spans="1:90" s="253" customFormat="1">
      <c r="A42" s="267"/>
      <c r="B42" s="257"/>
      <c r="C42" s="276"/>
      <c r="D42" s="272"/>
      <c r="E42" s="272"/>
      <c r="F42" s="272"/>
      <c r="G42" s="272"/>
      <c r="H42" s="281"/>
      <c r="I42" s="272"/>
      <c r="J42" s="281"/>
      <c r="K42" s="272"/>
      <c r="L42" s="281"/>
      <c r="M42" s="272"/>
      <c r="N42" s="281"/>
      <c r="O42" s="272"/>
      <c r="P42" s="281"/>
      <c r="Q42" s="272"/>
      <c r="R42" s="281"/>
      <c r="S42" s="272"/>
      <c r="T42" s="281"/>
      <c r="U42" s="272"/>
      <c r="V42" s="281"/>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row>
    <row r="43" spans="1:90" s="253" customFormat="1">
      <c r="A43" s="267" t="s">
        <v>138</v>
      </c>
      <c r="B43" s="257" t="s">
        <v>77</v>
      </c>
      <c r="C43" s="276">
        <f>'Conditional Grants'!C43/'Conditional Grants %'!C$89*100</f>
        <v>1.8437908516045993</v>
      </c>
      <c r="D43" s="272">
        <f>'Conditional Grants'!D43/'Conditional Grants %'!D$89*100</f>
        <v>1.8218452114120445</v>
      </c>
      <c r="E43" s="272">
        <f>'Conditional Grants'!E43/'Conditional Grants %'!E$89*100</f>
        <v>2.6319985940815172</v>
      </c>
      <c r="F43" s="272">
        <f>'Conditional Grants'!F43/'Conditional Grants %'!F$89*100</f>
        <v>2.5729837308338182</v>
      </c>
      <c r="G43" s="272">
        <f>'Conditional Grants'!G43/'Conditional Grants'!G$91*100</f>
        <v>2.4689682681900473</v>
      </c>
      <c r="H43" s="281">
        <f>'Conditional Grants'!H43/'Conditional Grants'!H$91*100</f>
        <v>2.2749540736440368</v>
      </c>
      <c r="I43" s="272">
        <f>'Conditional Grants'!I43/'Conditional Grants'!I$91*100</f>
        <v>2.5106601612677646</v>
      </c>
      <c r="J43" s="281">
        <f>'Conditional Grants'!J43/'Conditional Grants'!J$91*100</f>
        <v>2.7545313518322385</v>
      </c>
      <c r="K43" s="272">
        <f>'Conditional Grants'!K43/'Conditional Grants'!K$91*100</f>
        <v>2.5130363233817956</v>
      </c>
      <c r="L43" s="281">
        <f>'Conditional Grants'!L43/'Conditional Grants'!L$91*100</f>
        <v>2.6680201750814798</v>
      </c>
      <c r="M43" s="272">
        <f>'Conditional Grants'!M43/'Conditional Grants'!M$91*100</f>
        <v>2.4645764832799899</v>
      </c>
      <c r="N43" s="281">
        <f>'Conditional Grants'!N43/'Conditional Grants'!N$91*100</f>
        <v>2.9066899473110523</v>
      </c>
      <c r="O43" s="272">
        <f>'Conditional Grants'!O43/'Conditional Grants'!O$91*100</f>
        <v>2.6554628257904453</v>
      </c>
      <c r="P43" s="281">
        <f>'Conditional Grants'!P43/'Conditional Grants'!P$91*100</f>
        <v>3.0961786911626645</v>
      </c>
      <c r="Q43" s="272">
        <f>'Conditional Grants'!Q43/'Conditional Grants'!Q$91*100</f>
        <v>2.8119995659889336</v>
      </c>
      <c r="R43" s="281"/>
      <c r="S43" s="272">
        <f>'Conditional Grants'!S43/'Conditional Grants'!S$91*100</f>
        <v>2.520295119225104</v>
      </c>
      <c r="T43" s="281"/>
      <c r="U43" s="272">
        <f>'Conditional Grants'!U43/'Conditional Grants'!U$91*100</f>
        <v>2.5182835482076036</v>
      </c>
      <c r="V43" s="281"/>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row>
    <row r="44" spans="1:90" s="253" customFormat="1">
      <c r="A44" s="267" t="s">
        <v>138</v>
      </c>
      <c r="B44" s="257" t="s">
        <v>269</v>
      </c>
      <c r="C44" s="276">
        <f>'Conditional Grants'!C44/'Conditional Grants %'!C$89*100</f>
        <v>0.1920485660592394</v>
      </c>
      <c r="D44" s="272">
        <f>'Conditional Grants'!D44/'Conditional Grants %'!D$89*100</f>
        <v>0.13006888303256009</v>
      </c>
      <c r="E44" s="272">
        <f>'Conditional Grants'!E44/'Conditional Grants %'!E$89*100</f>
        <v>0.1437093260049184</v>
      </c>
      <c r="F44" s="272">
        <f>'Conditional Grants'!F44/'Conditional Grants %'!F$89*100</f>
        <v>0.14982358209246902</v>
      </c>
      <c r="G44" s="272">
        <f>'Conditional Grants'!G44/'Conditional Grants'!G$91*100</f>
        <v>9.8554350012606248E-2</v>
      </c>
      <c r="H44" s="281">
        <f>'Conditional Grants'!H44/'Conditional Grants'!H$91*100</f>
        <v>9.7808431017425215E-2</v>
      </c>
      <c r="I44" s="272">
        <f>'Conditional Grants'!I44/'Conditional Grants'!I$91*100</f>
        <v>9.3801456879798295E-2</v>
      </c>
      <c r="J44" s="281">
        <f>'Conditional Grants'!J44/'Conditional Grants'!J$91*100</f>
        <v>7.9129683827763281E-2</v>
      </c>
      <c r="K44" s="272">
        <f>'Conditional Grants'!K44/'Conditional Grants'!K$91*100</f>
        <v>7.5551566257827565E-2</v>
      </c>
      <c r="L44" s="281">
        <f>'Conditional Grants'!L44/'Conditional Grants'!L$91*100</f>
        <v>8.7593006231455578E-2</v>
      </c>
      <c r="M44" s="272">
        <f>'Conditional Grants'!M44/'Conditional Grants'!M$91*100</f>
        <v>8.4690264867390772E-2</v>
      </c>
      <c r="N44" s="281">
        <f>'Conditional Grants'!N44/'Conditional Grants'!N$91*100</f>
        <v>7.0239242666473384E-2</v>
      </c>
      <c r="O44" s="272">
        <f>'Conditional Grants'!O44/'Conditional Grants'!O$91*100</f>
        <v>5.3615892047375872E-2</v>
      </c>
      <c r="P44" s="281">
        <f>'Conditional Grants'!P44/'Conditional Grants'!P$91*100</f>
        <v>0.11351341037967258</v>
      </c>
      <c r="Q44" s="272">
        <f>'Conditional Grants'!Q44/'Conditional Grants'!Q$91*100</f>
        <v>8.9708662449397E-2</v>
      </c>
      <c r="R44" s="281"/>
      <c r="S44" s="272">
        <f>'Conditional Grants'!S44/'Conditional Grants'!S$91*100</f>
        <v>8.1351243888918831E-2</v>
      </c>
      <c r="T44" s="281"/>
      <c r="U44" s="272">
        <f>'Conditional Grants'!U44/'Conditional Grants'!U$91*100</f>
        <v>6.1873694144233569E-2</v>
      </c>
      <c r="V44" s="281"/>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row>
    <row r="45" spans="1:90" s="253" customFormat="1">
      <c r="A45" s="267" t="s">
        <v>138</v>
      </c>
      <c r="B45" s="257" t="s">
        <v>79</v>
      </c>
      <c r="C45" s="276">
        <f>'Conditional Grants'!C45/'Conditional Grants %'!C$89*100</f>
        <v>0.8414356202596347</v>
      </c>
      <c r="D45" s="272">
        <f>'Conditional Grants'!D45/'Conditional Grants %'!D$89*100</f>
        <v>0.93877933199103136</v>
      </c>
      <c r="E45" s="272">
        <f>'Conditional Grants'!E45/'Conditional Grants %'!E$89*100</f>
        <v>0.36784694753193897</v>
      </c>
      <c r="F45" s="272">
        <f>'Conditional Grants'!F45/'Conditional Grants %'!F$89*100</f>
        <v>0.39749246233627461</v>
      </c>
      <c r="G45" s="272">
        <f>'Conditional Grants'!G45/'Conditional Grants'!G$91*100</f>
        <v>0.10520582578714545</v>
      </c>
      <c r="H45" s="281">
        <f>'Conditional Grants'!H45/'Conditional Grants'!H$91*100</f>
        <v>8.0019142700988685E-2</v>
      </c>
      <c r="I45" s="272">
        <f>'Conditional Grants'!I45/'Conditional Grants'!I$91*100</f>
        <v>0.15229629333495129</v>
      </c>
      <c r="J45" s="281">
        <f>'Conditional Grants'!J45/'Conditional Grants'!J$91*100</f>
        <v>8.4280815697401229E-2</v>
      </c>
      <c r="K45" s="272">
        <f>'Conditional Grants'!K45/'Conditional Grants'!K$91*100</f>
        <v>0.12960915624951833</v>
      </c>
      <c r="L45" s="281">
        <f>'Conditional Grants'!L45/'Conditional Grants'!L$91*100</f>
        <v>8.7299713486829966E-2</v>
      </c>
      <c r="M45" s="272">
        <f>'Conditional Grants'!M45/'Conditional Grants'!M$91*100</f>
        <v>0.13594842598925011</v>
      </c>
      <c r="N45" s="281">
        <f>'Conditional Grants'!N45/'Conditional Grants'!N$91*100</f>
        <v>0.10021110340237314</v>
      </c>
      <c r="O45" s="272">
        <f>'Conditional Grants'!O45/'Conditional Grants'!O$91*100</f>
        <v>0.13264660037749257</v>
      </c>
      <c r="P45" s="281">
        <f>'Conditional Grants'!P45/'Conditional Grants'!P$91*100</f>
        <v>0.14599118227252553</v>
      </c>
      <c r="Q45" s="272">
        <f>'Conditional Grants'!Q45/'Conditional Grants'!Q$91*100</f>
        <v>0.16998481951047267</v>
      </c>
      <c r="R45" s="281"/>
      <c r="S45" s="272" t="s">
        <v>314</v>
      </c>
      <c r="T45" s="281"/>
      <c r="U45" s="272" t="s">
        <v>314</v>
      </c>
      <c r="V45" s="281"/>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row>
    <row r="46" spans="1:90" s="253" customFormat="1">
      <c r="A46" s="267" t="s">
        <v>147</v>
      </c>
      <c r="B46" s="257" t="s">
        <v>240</v>
      </c>
      <c r="C46" s="276">
        <f>'Conditional Grants'!C46/'Conditional Grants %'!C$89*100</f>
        <v>1.2542535427943322</v>
      </c>
      <c r="D46" s="272">
        <f>'Conditional Grants'!D46/'Conditional Grants %'!D$89*100</f>
        <v>1.3436483842010962</v>
      </c>
      <c r="E46" s="272">
        <f>'Conditional Grants'!E46/'Conditional Grants %'!E$89*100</f>
        <v>1.0288514641661177</v>
      </c>
      <c r="F46" s="272">
        <f>'Conditional Grants'!F46/'Conditional Grants %'!F$89*100</f>
        <v>0.91794404365598492</v>
      </c>
      <c r="G46" s="272">
        <f>'Conditional Grants'!G46/'Conditional Grants'!G$91*100</f>
        <v>0.22633905893863876</v>
      </c>
      <c r="H46" s="281">
        <f>'Conditional Grants'!H46/'Conditional Grants'!H$91*100</f>
        <v>0.30190547341887969</v>
      </c>
      <c r="I46" s="272">
        <f>'Conditional Grants'!I46/'Conditional Grants'!I$91*100</f>
        <v>0.34118920294714139</v>
      </c>
      <c r="J46" s="281">
        <f>'Conditional Grants'!J46/'Conditional Grants'!J$91*100</f>
        <v>0.18557316714937377</v>
      </c>
      <c r="K46" s="272">
        <f>'Conditional Grants'!K46/'Conditional Grants'!K$91*100</f>
        <v>0.31145431657968409</v>
      </c>
      <c r="L46" s="281">
        <f>'Conditional Grants'!L46/'Conditional Grants'!L$91*100</f>
        <v>0.2211502497744936</v>
      </c>
      <c r="M46" s="272">
        <f>'Conditional Grants'!M46/'Conditional Grants'!M$91*100</f>
        <v>0.35201228796170059</v>
      </c>
      <c r="N46" s="281">
        <f>'Conditional Grants'!N46/'Conditional Grants'!N$91*100</f>
        <v>0.42776531660277545</v>
      </c>
      <c r="O46" s="272">
        <f>'Conditional Grants'!O46/'Conditional Grants'!O$91*100</f>
        <v>0.50321516044364045</v>
      </c>
      <c r="P46" s="281">
        <f>'Conditional Grants'!P46/'Conditional Grants'!P$91*100</f>
        <v>0.46042017801044444</v>
      </c>
      <c r="Q46" s="272">
        <f>'Conditional Grants'!Q46/'Conditional Grants'!Q$91*100</f>
        <v>0.44056602239971154</v>
      </c>
      <c r="R46" s="281"/>
      <c r="S46" s="272">
        <f>'Conditional Grants'!S46/'Conditional Grants'!S$91*100</f>
        <v>0.35029579565687541</v>
      </c>
      <c r="T46" s="281"/>
      <c r="U46" s="272">
        <f>'Conditional Grants'!U46/'Conditional Grants'!U$91*100</f>
        <v>0.3537444420052952</v>
      </c>
      <c r="V46" s="281"/>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row>
    <row r="47" spans="1:90" s="253" customFormat="1">
      <c r="A47" s="269" t="s">
        <v>270</v>
      </c>
      <c r="B47" s="259"/>
      <c r="C47" s="276">
        <f>'Conditional Grants'!C47/'Conditional Grants %'!C$89*100</f>
        <v>4.1315285807178057</v>
      </c>
      <c r="D47" s="272">
        <f>'Conditional Grants'!D47/'Conditional Grants %'!D$89*100</f>
        <v>4.2343418106367325</v>
      </c>
      <c r="E47" s="272">
        <f>'Conditional Grants'!E47/'Conditional Grants %'!E$89*100</f>
        <v>4.1724063317844919</v>
      </c>
      <c r="F47" s="272">
        <f>'Conditional Grants'!F47/'Conditional Grants %'!F$89*100</f>
        <v>4.0382438189185468</v>
      </c>
      <c r="G47" s="492">
        <f>'Conditional Grants'!G47/'Conditional Grants'!G$91*100</f>
        <v>2.8990675029284376</v>
      </c>
      <c r="H47" s="493">
        <f>'Conditional Grants'!H47/'Conditional Grants'!H$91*100</f>
        <v>2.7546871207813304</v>
      </c>
      <c r="I47" s="492">
        <f>'Conditional Grants'!I47/'Conditional Grants'!I$91*100</f>
        <v>3.0979471144296564</v>
      </c>
      <c r="J47" s="493">
        <f>'Conditional Grants'!J47/'Conditional Grants'!J$91*100</f>
        <v>3.1035150185067764</v>
      </c>
      <c r="K47" s="494">
        <f>'Conditional Grants'!K47/'Conditional Grants'!K$91*100</f>
        <v>3.0296513624688255</v>
      </c>
      <c r="L47" s="492">
        <f>'Conditional Grants'!L47/'Conditional Grants'!L$91*100</f>
        <v>3.0640631445742592</v>
      </c>
      <c r="M47" s="492">
        <f>'Conditional Grants'!M47/'Conditional Grants'!M$91*100</f>
        <v>3.0372274620983313</v>
      </c>
      <c r="N47" s="493">
        <f>'Conditional Grants'!N47/'Conditional Grants'!N$91*100</f>
        <v>3.5049056099826741</v>
      </c>
      <c r="O47" s="492">
        <f>'Conditional Grants'!O47/'Conditional Grants'!O$91*100</f>
        <v>3.3449404786589545</v>
      </c>
      <c r="P47" s="493">
        <f>'Conditional Grants'!P47/'Conditional Grants'!P$91*100</f>
        <v>3.8161034618253069</v>
      </c>
      <c r="Q47" s="492">
        <f>'Conditional Grants'!Q47/'Conditional Grants'!Q$91*100</f>
        <v>3.5122590703485148</v>
      </c>
      <c r="R47" s="493"/>
      <c r="S47" s="492">
        <f>'Conditional Grants'!S47/'Conditional Grants'!S$91*100</f>
        <v>2.9519421587708981</v>
      </c>
      <c r="T47" s="493"/>
      <c r="U47" s="492">
        <f>'Conditional Grants'!U47/'Conditional Grants'!U$91*100</f>
        <v>2.9339016843571328</v>
      </c>
      <c r="V47" s="493"/>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row>
    <row r="48" spans="1:90" s="253" customFormat="1">
      <c r="A48" s="258"/>
      <c r="B48" s="260"/>
      <c r="C48" s="276"/>
      <c r="D48" s="272"/>
      <c r="E48" s="272"/>
      <c r="F48" s="272"/>
      <c r="G48" s="272"/>
      <c r="H48" s="281"/>
      <c r="I48" s="272"/>
      <c r="J48" s="281"/>
      <c r="K48" s="272"/>
      <c r="L48" s="281"/>
      <c r="M48" s="272"/>
      <c r="N48" s="281"/>
      <c r="O48" s="272"/>
      <c r="P48" s="281"/>
      <c r="Q48" s="272"/>
      <c r="R48" s="281"/>
      <c r="S48" s="272"/>
      <c r="T48" s="281"/>
      <c r="U48" s="272"/>
      <c r="V48" s="281"/>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row>
    <row r="49" spans="1:90" s="253" customFormat="1">
      <c r="A49" s="267" t="s">
        <v>138</v>
      </c>
      <c r="B49" s="257" t="s">
        <v>177</v>
      </c>
      <c r="C49" s="276">
        <f>'Conditional Grants'!C49/'Conditional Grants %'!C$89*100</f>
        <v>0.44913481056067367</v>
      </c>
      <c r="D49" s="272">
        <f>'Conditional Grants'!D49/'Conditional Grants %'!D$89*100</f>
        <v>0.42848206124809862</v>
      </c>
      <c r="E49" s="272">
        <f>'Conditional Grants'!E49/'Conditional Grants %'!E$89*100</f>
        <v>0.38604785764666583</v>
      </c>
      <c r="F49" s="272">
        <f>'Conditional Grants'!F49/'Conditional Grants %'!F$89*100</f>
        <v>0.39037247713165391</v>
      </c>
      <c r="G49" s="272">
        <f>'Conditional Grants'!G49/'Conditional Grants'!G$91*100</f>
        <v>0.22454138221260905</v>
      </c>
      <c r="H49" s="281">
        <f>'Conditional Grants'!H49/'Conditional Grants'!H$91*100</f>
        <v>0.17915385785157945</v>
      </c>
      <c r="I49" s="272">
        <f>'Conditional Grants'!I49/'Conditional Grants'!I$91*100</f>
        <v>0.17995415601283354</v>
      </c>
      <c r="J49" s="281">
        <f>'Conditional Grants'!J49/'Conditional Grants'!J$91*100</f>
        <v>0.17366420932222448</v>
      </c>
      <c r="K49" s="272">
        <f>'Conditional Grants'!K49/'Conditional Grants'!K$91*100</f>
        <v>0.15108100799041979</v>
      </c>
      <c r="L49" s="281">
        <f>'Conditional Grants'!L49/'Conditional Grants'!L$91*100</f>
        <v>0.19109526377715408</v>
      </c>
      <c r="M49" s="272">
        <f>'Conditional Grants'!M49/'Conditional Grants'!M$91*100</f>
        <v>0.1358164873505838</v>
      </c>
      <c r="N49" s="281">
        <f>'Conditional Grants'!N49/'Conditional Grants'!N$91*100</f>
        <v>0.15789875267369352</v>
      </c>
      <c r="O49" s="272">
        <f>'Conditional Grants'!O49/'Conditional Grants'!O$91*100</f>
        <v>0.1488115370555598</v>
      </c>
      <c r="P49" s="281">
        <f>'Conditional Grants'!P49/'Conditional Grants'!P$91*100</f>
        <v>0.21753904385191433</v>
      </c>
      <c r="Q49" s="272">
        <f>'Conditional Grants'!Q49/'Conditional Grants'!Q$91*100</f>
        <v>0.15802437832689592</v>
      </c>
      <c r="R49" s="281"/>
      <c r="S49" s="272">
        <f>'Conditional Grants'!S49/'Conditional Grants'!S$91*100</f>
        <v>0.13339002398899946</v>
      </c>
      <c r="T49" s="281"/>
      <c r="U49" s="272">
        <f>'Conditional Grants'!U49/'Conditional Grants'!U$91*100</f>
        <v>0.12820790998358703</v>
      </c>
      <c r="V49" s="281"/>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row>
    <row r="50" spans="1:90" s="253" customFormat="1">
      <c r="A50" s="267" t="s">
        <v>138</v>
      </c>
      <c r="B50" s="257" t="s">
        <v>179</v>
      </c>
      <c r="C50" s="276">
        <f>'Conditional Grants'!C50/'Conditional Grants %'!C$89*100</f>
        <v>0.39097352384137635</v>
      </c>
      <c r="D50" s="272">
        <f>'Conditional Grants'!D50/'Conditional Grants %'!D$89*100</f>
        <v>0.37768217249734037</v>
      </c>
      <c r="E50" s="272">
        <f>'Conditional Grants'!E50/'Conditional Grants %'!E$89*100</f>
        <v>0.44524062700046152</v>
      </c>
      <c r="F50" s="272">
        <f>'Conditional Grants'!F50/'Conditional Grants %'!F$89*100</f>
        <v>0.48495322031480131</v>
      </c>
      <c r="G50" s="272">
        <f>'Conditional Grants'!G50/'Conditional Grants'!G$91*100</f>
        <v>0.27728652968634165</v>
      </c>
      <c r="H50" s="281">
        <f>'Conditional Grants'!H50/'Conditional Grants'!H$91*100</f>
        <v>0.2198265712686566</v>
      </c>
      <c r="I50" s="272">
        <f>'Conditional Grants'!I50/'Conditional Grants'!I$91*100</f>
        <v>0.26465878162806522</v>
      </c>
      <c r="J50" s="281">
        <f>'Conditional Grants'!J50/'Conditional Grants'!J$91*100</f>
        <v>0.1931431681403156</v>
      </c>
      <c r="K50" s="272">
        <f>'Conditional Grants'!K50/'Conditional Grants'!K$91*100</f>
        <v>0.21786019999243339</v>
      </c>
      <c r="L50" s="281">
        <f>'Conditional Grants'!L50/'Conditional Grants'!L$91*100</f>
        <v>0.20948622293053676</v>
      </c>
      <c r="M50" s="272">
        <f>'Conditional Grants'!M50/'Conditional Grants'!M$91*100</f>
        <v>0.22605677973578539</v>
      </c>
      <c r="N50" s="281">
        <f>'Conditional Grants'!N50/'Conditional Grants'!N$91*100</f>
        <v>0.2095984590191306</v>
      </c>
      <c r="O50" s="272">
        <f>'Conditional Grants'!O50/'Conditional Grants'!O$91*100</f>
        <v>0.26821515350658359</v>
      </c>
      <c r="P50" s="281">
        <f>'Conditional Grants'!P50/'Conditional Grants'!P$91*100</f>
        <v>0.19661581616876472</v>
      </c>
      <c r="Q50" s="272">
        <f>'Conditional Grants'!Q50/'Conditional Grants'!Q$91*100</f>
        <v>0.32577016372129419</v>
      </c>
      <c r="R50" s="281"/>
      <c r="S50" s="272" t="s">
        <v>314</v>
      </c>
      <c r="T50" s="281"/>
      <c r="U50" s="272" t="s">
        <v>314</v>
      </c>
      <c r="V50" s="281"/>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row>
    <row r="51" spans="1:90" s="253" customFormat="1">
      <c r="A51" s="267" t="s">
        <v>138</v>
      </c>
      <c r="B51" s="257" t="s">
        <v>83</v>
      </c>
      <c r="C51" s="276">
        <f>'Conditional Grants'!C51/'Conditional Grants %'!C$89*100</f>
        <v>0.77259380748659501</v>
      </c>
      <c r="D51" s="272">
        <f>'Conditional Grants'!D51/'Conditional Grants %'!D$89*100</f>
        <v>0.61481277671636314</v>
      </c>
      <c r="E51" s="272">
        <f>'Conditional Grants'!E51/'Conditional Grants %'!E$89*100</f>
        <v>0.81119462951406951</v>
      </c>
      <c r="F51" s="272">
        <f>'Conditional Grants'!F51/'Conditional Grants %'!F$89*100</f>
        <v>0.89675605051891538</v>
      </c>
      <c r="G51" s="272">
        <f>'Conditional Grants'!G51/'Conditional Grants'!G$91*100</f>
        <v>0.85533235523090922</v>
      </c>
      <c r="H51" s="281">
        <f>'Conditional Grants'!H51/'Conditional Grants'!H$91*100</f>
        <v>0.71376693480213271</v>
      </c>
      <c r="I51" s="272">
        <f>'Conditional Grants'!I51/'Conditional Grants'!I$91*100</f>
        <v>0.77577003047946758</v>
      </c>
      <c r="J51" s="281">
        <f>'Conditional Grants'!J51/'Conditional Grants'!J$91*100</f>
        <v>0.66890117794070814</v>
      </c>
      <c r="K51" s="272">
        <f>'Conditional Grants'!K51/'Conditional Grants'!K$91*100</f>
        <v>1.0290485429045799</v>
      </c>
      <c r="L51" s="281">
        <f>'Conditional Grants'!L51/'Conditional Grants'!L$91*100</f>
        <v>0.58014808952302288</v>
      </c>
      <c r="M51" s="272">
        <f>'Conditional Grants'!M51/'Conditional Grants'!M$91*100</f>
        <v>1.074617266086848</v>
      </c>
      <c r="N51" s="281">
        <f>'Conditional Grants'!N51/'Conditional Grants'!N$91*100</f>
        <v>0.92018229809052665</v>
      </c>
      <c r="O51" s="272">
        <f>'Conditional Grants'!O51/'Conditional Grants'!O$91*100</f>
        <v>0.58885452781501002</v>
      </c>
      <c r="P51" s="281">
        <f>'Conditional Grants'!P51/'Conditional Grants'!P$91*100</f>
        <v>0.66547426019965172</v>
      </c>
      <c r="Q51" s="272">
        <f>'Conditional Grants'!Q51/'Conditional Grants'!Q$91*100</f>
        <v>0.68348522588429828</v>
      </c>
      <c r="R51" s="281"/>
      <c r="S51" s="272">
        <f>'Conditional Grants'!S51/'Conditional Grants'!S$91*100</f>
        <v>0.69505386691469229</v>
      </c>
      <c r="T51" s="281"/>
      <c r="U51" s="272">
        <f>'Conditional Grants'!U51/'Conditional Grants'!U$91*100</f>
        <v>0.67675179529969631</v>
      </c>
      <c r="V51" s="281"/>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row>
    <row r="52" spans="1:90" s="253" customFormat="1">
      <c r="A52" s="267" t="s">
        <v>138</v>
      </c>
      <c r="B52" s="257" t="s">
        <v>84</v>
      </c>
      <c r="C52" s="276">
        <f>'Conditional Grants'!C52/'Conditional Grants %'!C$89*100</f>
        <v>1.002371339357911</v>
      </c>
      <c r="D52" s="272">
        <f>'Conditional Grants'!D52/'Conditional Grants %'!D$89*100</f>
        <v>0.94211497316373982</v>
      </c>
      <c r="E52" s="272">
        <f>'Conditional Grants'!E52/'Conditional Grants %'!E$89*100</f>
        <v>0.66033735978347785</v>
      </c>
      <c r="F52" s="272">
        <f>'Conditional Grants'!F52/'Conditional Grants %'!F$89*100</f>
        <v>0.72083354148328604</v>
      </c>
      <c r="G52" s="272">
        <f>'Conditional Grants'!G52/'Conditional Grants'!G$91*100</f>
        <v>0.16132070674452043</v>
      </c>
      <c r="H52" s="281">
        <f>'Conditional Grants'!H52/'Conditional Grants'!H$91*100</f>
        <v>0.15105572468190157</v>
      </c>
      <c r="I52" s="272">
        <f>'Conditional Grants'!I52/'Conditional Grants'!I$91*100</f>
        <v>0.34804412628006104</v>
      </c>
      <c r="J52" s="281">
        <f>'Conditional Grants'!J52/'Conditional Grants'!J$91*100</f>
        <v>0.17595507259586812</v>
      </c>
      <c r="K52" s="272">
        <f>'Conditional Grants'!K52/'Conditional Grants'!K$91*100</f>
        <v>0.1623276416517197</v>
      </c>
      <c r="L52" s="281">
        <f>'Conditional Grants'!L52/'Conditional Grants'!L$91*100</f>
        <v>0.16489068509387381</v>
      </c>
      <c r="M52" s="272">
        <f>'Conditional Grants'!M52/'Conditional Grants'!M$91*100</f>
        <v>0.11773802562202471</v>
      </c>
      <c r="N52" s="281">
        <f>'Conditional Grants'!N52/'Conditional Grants'!N$91*100</f>
        <v>0.15102240825953867</v>
      </c>
      <c r="O52" s="272">
        <f>'Conditional Grants'!O52/'Conditional Grants'!O$91*100</f>
        <v>0.20392426170710723</v>
      </c>
      <c r="P52" s="281">
        <f>'Conditional Grants'!P52/'Conditional Grants'!P$91*100</f>
        <v>0.15859027514280108</v>
      </c>
      <c r="Q52" s="272">
        <f>'Conditional Grants'!Q52/'Conditional Grants'!Q$91*100</f>
        <v>0.20792271859059203</v>
      </c>
      <c r="R52" s="281"/>
      <c r="S52" s="272">
        <f>'Conditional Grants'!S52/'Conditional Grants'!S$91*100</f>
        <v>0.23079477173560134</v>
      </c>
      <c r="T52" s="281"/>
      <c r="U52" s="272">
        <f>'Conditional Grants'!U52/'Conditional Grants'!U$91*100</f>
        <v>0.24190378168140467</v>
      </c>
      <c r="V52" s="281"/>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row>
    <row r="53" spans="1:90" s="253" customFormat="1">
      <c r="A53" s="267" t="s">
        <v>138</v>
      </c>
      <c r="B53" s="257" t="s">
        <v>85</v>
      </c>
      <c r="C53" s="276">
        <f>'Conditional Grants'!C53/'Conditional Grants %'!C$89*100</f>
        <v>1.4634520657031513</v>
      </c>
      <c r="D53" s="272">
        <f>'Conditional Grants'!D53/'Conditional Grants %'!D$89*100</f>
        <v>1.3752871588294464</v>
      </c>
      <c r="E53" s="272">
        <f>'Conditional Grants'!E53/'Conditional Grants %'!E$89*100</f>
        <v>1.6523734272777493</v>
      </c>
      <c r="F53" s="272">
        <f>'Conditional Grants'!F53/'Conditional Grants %'!F$89*100</f>
        <v>1.2281725898606499</v>
      </c>
      <c r="G53" s="272">
        <f>'Conditional Grants'!G53/'Conditional Grants'!G$91*100</f>
        <v>0.49788454009181088</v>
      </c>
      <c r="H53" s="281">
        <f>'Conditional Grants'!H53/'Conditional Grants'!H$91*100</f>
        <v>0.35596662325598033</v>
      </c>
      <c r="I53" s="272">
        <f>'Conditional Grants'!I53/'Conditional Grants'!I$91*100</f>
        <v>0.38465550897713735</v>
      </c>
      <c r="J53" s="281">
        <f>'Conditional Grants'!J53/'Conditional Grants'!J$91*100</f>
        <v>0.42731000345836484</v>
      </c>
      <c r="K53" s="272">
        <f>'Conditional Grants'!K53/'Conditional Grants'!K$91*100</f>
        <v>0.34311819961233408</v>
      </c>
      <c r="L53" s="281">
        <f>'Conditional Grants'!L53/'Conditional Grants'!L$91*100</f>
        <v>0.36245719006975441</v>
      </c>
      <c r="M53" s="272">
        <f>'Conditional Grants'!M53/'Conditional Grants'!M$91*100</f>
        <v>0.3548919921621565</v>
      </c>
      <c r="N53" s="281">
        <f>'Conditional Grants'!N53/'Conditional Grants'!N$91*100</f>
        <v>0.34394580513367667</v>
      </c>
      <c r="O53" s="272">
        <f>'Conditional Grants'!O53/'Conditional Grants'!O$91*100</f>
        <v>0.3384391349308144</v>
      </c>
      <c r="P53" s="281">
        <f>'Conditional Grants'!P53/'Conditional Grants'!P$91*100</f>
        <v>0.39966515888589976</v>
      </c>
      <c r="Q53" s="272">
        <f>'Conditional Grants'!Q53/'Conditional Grants'!Q$91*100</f>
        <v>0.40076578810687208</v>
      </c>
      <c r="R53" s="281"/>
      <c r="S53" s="272">
        <f>'Conditional Grants'!S53/'Conditional Grants'!S$91*100</f>
        <v>0.39176815780180702</v>
      </c>
      <c r="T53" s="281"/>
      <c r="U53" s="272">
        <f>'Conditional Grants'!U53/'Conditional Grants'!U$91*100</f>
        <v>0.38615113857935784</v>
      </c>
      <c r="V53" s="281"/>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row>
    <row r="54" spans="1:90" s="253" customFormat="1">
      <c r="A54" s="267" t="s">
        <v>147</v>
      </c>
      <c r="B54" s="257" t="s">
        <v>242</v>
      </c>
      <c r="C54" s="276">
        <f>'Conditional Grants'!C54/'Conditional Grants %'!C$89*100</f>
        <v>6.167232161881282</v>
      </c>
      <c r="D54" s="272">
        <f>'Conditional Grants'!D54/'Conditional Grants %'!D$89*100</f>
        <v>6.862959615580734</v>
      </c>
      <c r="E54" s="272">
        <f>'Conditional Grants'!E54/'Conditional Grants %'!E$89*100</f>
        <v>6.1010079302656388</v>
      </c>
      <c r="F54" s="272">
        <f>'Conditional Grants'!F54/'Conditional Grants %'!F$89*100</f>
        <v>5.7019760293814317</v>
      </c>
      <c r="G54" s="272">
        <f>'Conditional Grants'!G54/'Conditional Grants'!G$91*100</f>
        <v>1.2554401280614218</v>
      </c>
      <c r="H54" s="281">
        <f>'Conditional Grants'!H54/'Conditional Grants'!H$91*100</f>
        <v>2.4806587331766008</v>
      </c>
      <c r="I54" s="272">
        <f>'Conditional Grants'!I54/'Conditional Grants'!I$91*100</f>
        <v>1.0247844626971359</v>
      </c>
      <c r="J54" s="281">
        <f>'Conditional Grants'!J54/'Conditional Grants'!J$91*100</f>
        <v>1.7247728613478179</v>
      </c>
      <c r="K54" s="272">
        <f>'Conditional Grants'!K54/'Conditional Grants'!K$91*100</f>
        <v>1.0316961110910761</v>
      </c>
      <c r="L54" s="281">
        <f>'Conditional Grants'!L54/'Conditional Grants'!L$91*100</f>
        <v>2.0153949361653982</v>
      </c>
      <c r="M54" s="272">
        <f>'Conditional Grants'!M54/'Conditional Grants'!M$91*100</f>
        <v>1.2681999313230703</v>
      </c>
      <c r="N54" s="281">
        <f>'Conditional Grants'!N54/'Conditional Grants'!N$91*100</f>
        <v>1.3478453316272181</v>
      </c>
      <c r="O54" s="272">
        <f>'Conditional Grants'!O54/'Conditional Grants'!O$91*100</f>
        <v>1.106447388286447</v>
      </c>
      <c r="P54" s="281">
        <f>'Conditional Grants'!P54/'Conditional Grants'!P$91*100</f>
        <v>1.0741607467098764</v>
      </c>
      <c r="Q54" s="276">
        <f>'Conditional Grants'!Q54/'Conditional Grants'!Q$91*100</f>
        <v>1.2057645123102316</v>
      </c>
      <c r="R54" s="281"/>
      <c r="S54" s="272">
        <f>'Conditional Grants'!S54/'Conditional Grants'!S$91*100</f>
        <v>1.2550378857021178</v>
      </c>
      <c r="T54" s="281"/>
      <c r="U54" s="272">
        <f>'Conditional Grants'!U54/'Conditional Grants'!U$91*100</f>
        <v>1.2512885588709111</v>
      </c>
      <c r="V54" s="281"/>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row>
    <row r="55" spans="1:90" s="253" customFormat="1">
      <c r="A55" s="269" t="s">
        <v>271</v>
      </c>
      <c r="B55" s="269"/>
      <c r="C55" s="496">
        <f>'Conditional Grants'!C55/'Conditional Grants %'!C$89*100</f>
        <v>10.245757708830991</v>
      </c>
      <c r="D55" s="497">
        <f>'Conditional Grants'!D55/'Conditional Grants %'!D$89*100</f>
        <v>10.601338758035721</v>
      </c>
      <c r="E55" s="497">
        <f>'Conditional Grants'!E55/'Conditional Grants %'!E$89*100</f>
        <v>10.056201831488062</v>
      </c>
      <c r="F55" s="497">
        <f>'Conditional Grants'!F55/'Conditional Grants %'!F$89*100</f>
        <v>9.4230639086907395</v>
      </c>
      <c r="G55" s="493">
        <f>'Conditional Grants'!G55/'Conditional Grants'!G$91*100</f>
        <v>3.2718056420276129</v>
      </c>
      <c r="H55" s="493">
        <f>'Conditional Grants'!H55/'Conditional Grants'!H$91*100</f>
        <v>4.1004284450368518</v>
      </c>
      <c r="I55" s="492">
        <f>'Conditional Grants'!I55/'Conditional Grants'!I$91*100</f>
        <v>2.9778670660747006</v>
      </c>
      <c r="J55" s="493">
        <f>'Conditional Grants'!J55/'Conditional Grants'!J$91*100</f>
        <v>3.3637464928052987</v>
      </c>
      <c r="K55" s="492">
        <f>'Conditional Grants'!K55/'Conditional Grants'!K$91*100</f>
        <v>2.935131703242563</v>
      </c>
      <c r="L55" s="493">
        <f>'Conditional Grants'!L55/'Conditional Grants'!L$91*100</f>
        <v>3.5234723875597402</v>
      </c>
      <c r="M55" s="494">
        <f>'Conditional Grants'!M55/'Conditional Grants'!M$91*100</f>
        <v>3.1773204822804684</v>
      </c>
      <c r="N55" s="492">
        <f>'Conditional Grants'!N55/'Conditional Grants'!N$91*100</f>
        <v>3.1304930548037837</v>
      </c>
      <c r="O55" s="494">
        <f>'Conditional Grants'!O55/'Conditional Grants'!O$91*100</f>
        <v>2.654692003301522</v>
      </c>
      <c r="P55" s="492">
        <f>'Conditional Grants'!P55/'Conditional Grants'!P$91*100</f>
        <v>2.7120453009589083</v>
      </c>
      <c r="Q55" s="494">
        <f>'Conditional Grants'!Q55/'Conditional Grants'!Q$91*100</f>
        <v>2.9817327869401842</v>
      </c>
      <c r="R55" s="492"/>
      <c r="S55" s="492">
        <f>'Conditional Grants'!S55/'Conditional Grants'!S$91*100</f>
        <v>2.706044706143218</v>
      </c>
      <c r="T55" s="493"/>
      <c r="U55" s="492">
        <f>'Conditional Grants'!U55/'Conditional Grants'!U$91*100</f>
        <v>2.684303184414957</v>
      </c>
      <c r="V55" s="493"/>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row>
    <row r="56" spans="1:90" s="253" customFormat="1">
      <c r="A56" s="267"/>
      <c r="B56" s="257"/>
      <c r="C56" s="276"/>
      <c r="D56" s="272"/>
      <c r="E56" s="272"/>
      <c r="F56" s="272"/>
      <c r="G56" s="272"/>
      <c r="H56" s="281"/>
      <c r="I56" s="272"/>
      <c r="J56" s="281"/>
      <c r="K56" s="272"/>
      <c r="L56" s="281"/>
      <c r="M56" s="272"/>
      <c r="N56" s="281"/>
      <c r="O56" s="272"/>
      <c r="P56" s="281"/>
      <c r="Q56" s="272"/>
      <c r="R56" s="281"/>
      <c r="S56" s="272"/>
      <c r="T56" s="281"/>
      <c r="U56" s="272"/>
      <c r="V56" s="281"/>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row>
    <row r="57" spans="1:90" s="253" customFormat="1">
      <c r="A57" s="267" t="s">
        <v>138</v>
      </c>
      <c r="B57" s="257" t="s">
        <v>87</v>
      </c>
      <c r="C57" s="276">
        <f>'Conditional Grants'!C57/'Conditional Grants %'!C$89*100</f>
        <v>0.48343636095021264</v>
      </c>
      <c r="D57" s="272">
        <f>'Conditional Grants'!D57/'Conditional Grants %'!D$89*100</f>
        <v>0.47031077587196712</v>
      </c>
      <c r="E57" s="272">
        <f>'Conditional Grants'!E57/'Conditional Grants %'!E$89*100</f>
        <v>0.49788997781519989</v>
      </c>
      <c r="F57" s="272">
        <f>'Conditional Grants'!F57/'Conditional Grants %'!F$89*100</f>
        <v>0.54125188823901493</v>
      </c>
      <c r="G57" s="272">
        <f>'Conditional Grants'!G57/'Conditional Grants'!G$91*100</f>
        <v>0.19310339031121165</v>
      </c>
      <c r="H57" s="281">
        <f>'Conditional Grants'!H57/'Conditional Grants'!H$91*100</f>
        <v>0.22780939508532352</v>
      </c>
      <c r="I57" s="272">
        <f>'Conditional Grants'!I57/'Conditional Grants'!I$91*100</f>
        <v>0.20557085090268279</v>
      </c>
      <c r="J57" s="281">
        <f>'Conditional Grants'!J57/'Conditional Grants'!J$91*100</f>
        <v>0.30108299568112684</v>
      </c>
      <c r="K57" s="272">
        <f>'Conditional Grants'!K57/'Conditional Grants'!K$91*100</f>
        <v>0.14369879140355996</v>
      </c>
      <c r="L57" s="281">
        <f>'Conditional Grants'!L57/'Conditional Grants'!L$91*100</f>
        <v>0.1444917986888235</v>
      </c>
      <c r="M57" s="272">
        <f>'Conditional Grants'!M57/'Conditional Grants'!M$91*100</f>
        <v>0.13530307395229535</v>
      </c>
      <c r="N57" s="281">
        <f>'Conditional Grants'!N57/'Conditional Grants'!N$91*100</f>
        <v>0.10917694473795629</v>
      </c>
      <c r="O57" s="272">
        <f>'Conditional Grants'!O57/'Conditional Grants'!O$91*100</f>
        <v>0.14052122114708387</v>
      </c>
      <c r="P57" s="281">
        <f>'Conditional Grants'!P57/'Conditional Grants'!P$91*100</f>
        <v>0.14201147668687725</v>
      </c>
      <c r="Q57" s="272">
        <f>'Conditional Grants'!Q57/'Conditional Grants'!Q$91*100</f>
        <v>0.1286035817802883</v>
      </c>
      <c r="R57" s="281"/>
      <c r="S57" s="272">
        <f>'Conditional Grants'!S57/'Conditional Grants'!S$91*100</f>
        <v>0.13771907063847919</v>
      </c>
      <c r="T57" s="281"/>
      <c r="U57" s="272">
        <f>'Conditional Grants'!U57/'Conditional Grants'!U$91*100</f>
        <v>0.13507026405852721</v>
      </c>
      <c r="V57" s="281"/>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row>
    <row r="58" spans="1:90" s="253" customFormat="1">
      <c r="A58" s="267" t="s">
        <v>138</v>
      </c>
      <c r="B58" s="257" t="s">
        <v>88</v>
      </c>
      <c r="C58" s="276">
        <f>'Conditional Grants'!C58/'Conditional Grants %'!C$89*100</f>
        <v>0.64162624059018614</v>
      </c>
      <c r="D58" s="272">
        <f>'Conditional Grants'!D58/'Conditional Grants %'!D$89*100</f>
        <v>0.55323855680273226</v>
      </c>
      <c r="E58" s="272">
        <f>'Conditional Grants'!E58/'Conditional Grants %'!E$89*100</f>
        <v>0.58846094608472443</v>
      </c>
      <c r="F58" s="272">
        <f>'Conditional Grants'!F58/'Conditional Grants %'!F$89*100</f>
        <v>0.65052934856296318</v>
      </c>
      <c r="G58" s="272">
        <f>'Conditional Grants'!G58/'Conditional Grants'!G$91*100</f>
        <v>0.12511306468544456</v>
      </c>
      <c r="H58" s="281">
        <f>'Conditional Grants'!H58/'Conditional Grants'!H$91*100</f>
        <v>0.11786847853155427</v>
      </c>
      <c r="I58" s="272">
        <f>'Conditional Grants'!I58/'Conditional Grants'!I$91*100</f>
        <v>0.25754817096734917</v>
      </c>
      <c r="J58" s="281">
        <f>'Conditional Grants'!J58/'Conditional Grants'!J$91*100</f>
        <v>0.21438331086242177</v>
      </c>
      <c r="K58" s="272">
        <f>'Conditional Grants'!K58/'Conditional Grants'!K$91*100</f>
        <v>0.16062036578772565</v>
      </c>
      <c r="L58" s="281">
        <f>'Conditional Grants'!L58/'Conditional Grants'!L$91*100</f>
        <v>0.23942840402609722</v>
      </c>
      <c r="M58" s="272">
        <f>'Conditional Grants'!M58/'Conditional Grants'!M$91*100</f>
        <v>0.14019340827677468</v>
      </c>
      <c r="N58" s="281">
        <f>'Conditional Grants'!N58/'Conditional Grants'!N$91*100</f>
        <v>0.16542678633746866</v>
      </c>
      <c r="O58" s="272">
        <f>'Conditional Grants'!O58/'Conditional Grants'!O$91*100</f>
        <v>0.16039230520651454</v>
      </c>
      <c r="P58" s="281">
        <f>'Conditional Grants'!P58/'Conditional Grants'!P$91*100</f>
        <v>0.2313563633073229</v>
      </c>
      <c r="Q58" s="272">
        <f>'Conditional Grants'!Q58/'Conditional Grants'!Q$91*100</f>
        <v>7.5918139534971063E-2</v>
      </c>
      <c r="R58" s="281"/>
      <c r="S58" s="272">
        <f>'Conditional Grants'!S58/'Conditional Grants'!S$91*100</f>
        <v>1.2900119005333161E-4</v>
      </c>
      <c r="T58" s="281"/>
      <c r="U58" s="272">
        <f>'Conditional Grants'!U58/'Conditional Grants'!U$91*100</f>
        <v>1.3010666718220573E-4</v>
      </c>
      <c r="V58" s="281"/>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row>
    <row r="59" spans="1:90" s="253" customFormat="1">
      <c r="A59" s="267" t="s">
        <v>138</v>
      </c>
      <c r="B59" s="257" t="s">
        <v>187</v>
      </c>
      <c r="C59" s="276">
        <f>'Conditional Grants'!C59/'Conditional Grants %'!C$89*100</f>
        <v>0.16344382186340775</v>
      </c>
      <c r="D59" s="272">
        <f>'Conditional Grants'!D59/'Conditional Grants %'!D$89*100</f>
        <v>0.14978192507066615</v>
      </c>
      <c r="E59" s="272">
        <f>'Conditional Grants'!E59/'Conditional Grants %'!E$89*100</f>
        <v>0.17846770749973381</v>
      </c>
      <c r="F59" s="272">
        <f>'Conditional Grants'!F59/'Conditional Grants %'!F$89*100</f>
        <v>0.18813829113905461</v>
      </c>
      <c r="G59" s="272">
        <f>'Conditional Grants'!G59/'Conditional Grants'!G$91*100</f>
        <v>5.4470455062929565E-2</v>
      </c>
      <c r="H59" s="281">
        <f>'Conditional Grants'!H59/'Conditional Grants'!H$91*100</f>
        <v>5.6723765710501209E-2</v>
      </c>
      <c r="I59" s="272">
        <f>'Conditional Grants'!I59/'Conditional Grants'!I$91*100</f>
        <v>8.0913389347428949E-2</v>
      </c>
      <c r="J59" s="281">
        <f>'Conditional Grants'!J59/'Conditional Grants'!J$91*100</f>
        <v>5.1299446948528185E-2</v>
      </c>
      <c r="K59" s="272">
        <f>'Conditional Grants'!K59/'Conditional Grants'!K$91*100</f>
        <v>4.3032201582744289E-2</v>
      </c>
      <c r="L59" s="281">
        <f>'Conditional Grants'!L59/'Conditional Grants'!L$91*100</f>
        <v>5.8384056997459147E-2</v>
      </c>
      <c r="M59" s="272">
        <f>'Conditional Grants'!M59/'Conditional Grants'!M$91*100</f>
        <v>5.8170598495463549E-2</v>
      </c>
      <c r="N59" s="281">
        <f>'Conditional Grants'!N59/'Conditional Grants'!N$91*100</f>
        <v>8.6335674894762765E-2</v>
      </c>
      <c r="O59" s="272">
        <f>'Conditional Grants'!O59/'Conditional Grants'!O$91*100</f>
        <v>6.5994789314564803E-2</v>
      </c>
      <c r="P59" s="281">
        <f>'Conditional Grants'!P59/'Conditional Grants'!P$91*100</f>
        <v>0.11712343009732738</v>
      </c>
      <c r="Q59" s="272">
        <f>'Conditional Grants'!Q59/'Conditional Grants'!Q$91*100</f>
        <v>6.5154014075623878E-2</v>
      </c>
      <c r="R59" s="281"/>
      <c r="S59" s="272">
        <f>'Conditional Grants'!S59/'Conditional Grants'!S$91*100</f>
        <v>5.7905194573901461E-2</v>
      </c>
      <c r="T59" s="281"/>
      <c r="U59" s="272">
        <f>'Conditional Grants'!U59/'Conditional Grants'!U$91*100</f>
        <v>5.4784168481005306E-2</v>
      </c>
      <c r="V59" s="281"/>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row>
    <row r="60" spans="1:90" s="253" customFormat="1">
      <c r="A60" s="267" t="s">
        <v>138</v>
      </c>
      <c r="B60" s="257" t="s">
        <v>90</v>
      </c>
      <c r="C60" s="276">
        <f>'Conditional Grants'!C60/'Conditional Grants %'!C$89*100</f>
        <v>0.49352340684155582</v>
      </c>
      <c r="D60" s="272">
        <f>'Conditional Grants'!D60/'Conditional Grants %'!D$89*100</f>
        <v>0.46395813091276777</v>
      </c>
      <c r="E60" s="272">
        <f>'Conditional Grants'!E60/'Conditional Grants %'!E$89*100</f>
        <v>0.47608814880222483</v>
      </c>
      <c r="F60" s="272">
        <f>'Conditional Grants'!F60/'Conditional Grants %'!F$89*100</f>
        <v>0.51715049337219265</v>
      </c>
      <c r="G60" s="272">
        <f>'Conditional Grants'!G60/'Conditional Grants'!G$91*100</f>
        <v>0.20268292324596951</v>
      </c>
      <c r="H60" s="281">
        <f>'Conditional Grants'!H60/'Conditional Grants'!H$91*100</f>
        <v>0.14221885426433253</v>
      </c>
      <c r="I60" s="272">
        <f>'Conditional Grants'!I60/'Conditional Grants'!I$91*100</f>
        <v>0.23871630536538535</v>
      </c>
      <c r="J60" s="281">
        <f>'Conditional Grants'!J60/'Conditional Grants'!J$91*100</f>
        <v>0.19103327865129507</v>
      </c>
      <c r="K60" s="272">
        <f>'Conditional Grants'!K60/'Conditional Grants'!K$91*100</f>
        <v>0.19530424651500009</v>
      </c>
      <c r="L60" s="281">
        <f>'Conditional Grants'!L60/'Conditional Grants'!L$91*100</f>
        <v>0.16308204650201588</v>
      </c>
      <c r="M60" s="272">
        <f>'Conditional Grants'!M60/'Conditional Grants'!M$91*100</f>
        <v>0.13296546546288146</v>
      </c>
      <c r="N60" s="281">
        <f>'Conditional Grants'!N60/'Conditional Grants'!N$91*100</f>
        <v>0.18414750980413927</v>
      </c>
      <c r="O60" s="272">
        <f>'Conditional Grants'!O60/'Conditional Grants'!O$91*100</f>
        <v>0.22224644628664994</v>
      </c>
      <c r="P60" s="281">
        <f>'Conditional Grants'!P60/'Conditional Grants'!P$91*100</f>
        <v>0.17749139556142246</v>
      </c>
      <c r="Q60" s="272">
        <f>'Conditional Grants'!Q60/'Conditional Grants'!Q$91*100</f>
        <v>1.4233240485620361E-4</v>
      </c>
      <c r="R60" s="281"/>
      <c r="S60" s="272">
        <f>'Conditional Grants'!S60/'Conditional Grants'!S$91*100</f>
        <v>1.7282638865287765E-4</v>
      </c>
      <c r="T60" s="281"/>
      <c r="U60" s="272">
        <f>'Conditional Grants'!U60/'Conditional Grants'!U$91*100</f>
        <v>2.5996562448129021E-4</v>
      </c>
      <c r="V60" s="281"/>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row>
    <row r="61" spans="1:90" s="253" customFormat="1">
      <c r="A61" s="267" t="s">
        <v>138</v>
      </c>
      <c r="B61" s="257" t="s">
        <v>91</v>
      </c>
      <c r="C61" s="276">
        <f>'Conditional Grants'!C61/'Conditional Grants %'!C$89*100</f>
        <v>0.31644060064231572</v>
      </c>
      <c r="D61" s="272">
        <f>'Conditional Grants'!D61/'Conditional Grants %'!D$89*100</f>
        <v>0.31299498020380323</v>
      </c>
      <c r="E61" s="272">
        <f>'Conditional Grants'!E61/'Conditional Grants %'!E$89*100</f>
        <v>0.62417247248720908</v>
      </c>
      <c r="F61" s="272">
        <f>'Conditional Grants'!F61/'Conditional Grants %'!F$89*100</f>
        <v>0.53725489321478703</v>
      </c>
      <c r="G61" s="272">
        <f>'Conditional Grants'!G61/'Conditional Grants'!G$91*100</f>
        <v>0.16814353926882664</v>
      </c>
      <c r="H61" s="281">
        <f>'Conditional Grants'!H61/'Conditional Grants'!H$91*100</f>
        <v>9.2377699396395022E-2</v>
      </c>
      <c r="I61" s="272">
        <f>'Conditional Grants'!I61/'Conditional Grants'!I$91*100</f>
        <v>0.13567252065168142</v>
      </c>
      <c r="J61" s="281">
        <f>'Conditional Grants'!J61/'Conditional Grants'!J$91*100</f>
        <v>9.3135289159692367E-2</v>
      </c>
      <c r="K61" s="272">
        <f>'Conditional Grants'!K61/'Conditional Grants'!K$91*100</f>
        <v>0.14274006197669506</v>
      </c>
      <c r="L61" s="281">
        <f>'Conditional Grants'!L61/'Conditional Grants'!L$91*100</f>
        <v>0.13347828011179266</v>
      </c>
      <c r="M61" s="272">
        <f>'Conditional Grants'!M61/'Conditional Grants'!M$91*100</f>
        <v>9.7155597990081194E-2</v>
      </c>
      <c r="N61" s="281">
        <f>'Conditional Grants'!N61/'Conditional Grants'!N$91*100</f>
        <v>0.10773913706614829</v>
      </c>
      <c r="O61" s="272">
        <f>'Conditional Grants'!O61/'Conditional Grants'!O$91*100</f>
        <v>0.11551188770924829</v>
      </c>
      <c r="P61" s="281">
        <f>'Conditional Grants'!P61/'Conditional Grants'!P$91*100</f>
        <v>0.12010076594693955</v>
      </c>
      <c r="Q61" s="272">
        <f>'Conditional Grants'!Q61/'Conditional Grants'!Q$91*100</f>
        <v>0.15860006666551782</v>
      </c>
      <c r="R61" s="281"/>
      <c r="S61" s="272">
        <f>'Conditional Grants'!S61/'Conditional Grants'!S$91*100</f>
        <v>0.1231783446554104</v>
      </c>
      <c r="T61" s="281"/>
      <c r="U61" s="272">
        <f>'Conditional Grants'!U61/'Conditional Grants'!U$91*100</f>
        <v>0.1228962433684027</v>
      </c>
      <c r="V61" s="281"/>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row>
    <row r="62" spans="1:90" s="253" customFormat="1">
      <c r="A62" s="267" t="s">
        <v>147</v>
      </c>
      <c r="B62" s="257" t="s">
        <v>244</v>
      </c>
      <c r="C62" s="276">
        <f>'Conditional Grants'!C62/'Conditional Grants %'!C$89*100</f>
        <v>4.8537134844899406</v>
      </c>
      <c r="D62" s="272">
        <f>'Conditional Grants'!D62/'Conditional Grants %'!D$89*100</f>
        <v>5.5700875626880944</v>
      </c>
      <c r="E62" s="272">
        <f>'Conditional Grants'!E62/'Conditional Grants %'!E$89*100</f>
        <v>5.1639970669239119</v>
      </c>
      <c r="F62" s="272">
        <f>'Conditional Grants'!F62/'Conditional Grants %'!F$89*100</f>
        <v>5.0094239625433588</v>
      </c>
      <c r="G62" s="272">
        <f>'Conditional Grants'!G62/'Conditional Grants'!G$91*100</f>
        <v>0.99556223543759181</v>
      </c>
      <c r="H62" s="281">
        <f>'Conditional Grants'!H62/'Conditional Grants'!H$91*100</f>
        <v>2.0130029097367697</v>
      </c>
      <c r="I62" s="272">
        <f>'Conditional Grants'!I62/'Conditional Grants'!I$91*100</f>
        <v>0.83100166952358745</v>
      </c>
      <c r="J62" s="281">
        <f>'Conditional Grants'!J62/'Conditional Grants'!J$91*100</f>
        <v>1.5457588903923447</v>
      </c>
      <c r="K62" s="272">
        <f>'Conditional Grants'!K62/'Conditional Grants'!K$91*100</f>
        <v>0.83379960770266826</v>
      </c>
      <c r="L62" s="281">
        <f>'Conditional Grants'!L62/'Conditional Grants'!L$91*100</f>
        <v>0.94986991526734998</v>
      </c>
      <c r="M62" s="272">
        <f>'Conditional Grants'!M62/'Conditional Grants'!M$91*100</f>
        <v>1.0602847144039018</v>
      </c>
      <c r="N62" s="281">
        <f>'Conditional Grants'!N62/'Conditional Grants'!N$91*100</f>
        <v>1.0056149596304342</v>
      </c>
      <c r="O62" s="272">
        <f>'Conditional Grants'!O62/'Conditional Grants'!O$91*100</f>
        <v>0.78822883887442652</v>
      </c>
      <c r="P62" s="281">
        <f>'Conditional Grants'!P62/'Conditional Grants'!P$91*100</f>
        <v>0.78572885516548785</v>
      </c>
      <c r="Q62" s="272">
        <f>'Conditional Grants'!Q62/'Conditional Grants'!Q$91*100</f>
        <v>0.82530648806888907</v>
      </c>
      <c r="R62" s="281"/>
      <c r="S62" s="272">
        <f>'Conditional Grants'!S62/'Conditional Grants'!S$91*100</f>
        <v>0.81763627265165928</v>
      </c>
      <c r="T62" s="281"/>
      <c r="U62" s="272">
        <f>'Conditional Grants'!U62/'Conditional Grants'!U$91*100</f>
        <v>0.84359030533400736</v>
      </c>
      <c r="V62" s="281"/>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row>
    <row r="63" spans="1:90" s="253" customFormat="1">
      <c r="A63" s="269" t="s">
        <v>272</v>
      </c>
      <c r="B63" s="259"/>
      <c r="C63" s="496">
        <f>'Conditional Grants'!C63/'Conditional Grants %'!C$89*100</f>
        <v>6.9521839153776206</v>
      </c>
      <c r="D63" s="497">
        <f>'Conditional Grants'!D63/'Conditional Grants %'!D$89*100</f>
        <v>7.5203719315500308</v>
      </c>
      <c r="E63" s="497">
        <f>'Conditional Grants'!E63/'Conditional Grants %'!E$89*100</f>
        <v>7.5290763196130044</v>
      </c>
      <c r="F63" s="497">
        <f>'Conditional Grants'!F63/'Conditional Grants %'!F$89*100</f>
        <v>7.4437488770713713</v>
      </c>
      <c r="G63" s="493">
        <f>'Conditional Grants'!G63/'Conditional Grants'!G$91*100</f>
        <v>1.739075608011974</v>
      </c>
      <c r="H63" s="493">
        <f>'Conditional Grants'!H63/'Conditional Grants'!H$91*100</f>
        <v>2.6500011027248758</v>
      </c>
      <c r="I63" s="492">
        <f>'Conditional Grants'!I63/'Conditional Grants'!I$91*100</f>
        <v>1.7494229067581148</v>
      </c>
      <c r="J63" s="493">
        <f>'Conditional Grants'!J63/'Conditional Grants'!J$91*100</f>
        <v>2.3966932116954087</v>
      </c>
      <c r="K63" s="492">
        <f>'Conditional Grants'!K63/'Conditional Grants'!K$91*100</f>
        <v>1.5191952749683932</v>
      </c>
      <c r="L63" s="493">
        <f>'Conditional Grants'!L63/'Conditional Grants'!L$91*100</f>
        <v>1.6887345015935382</v>
      </c>
      <c r="M63" s="492">
        <f>'Conditional Grants'!M63/'Conditional Grants'!M$91*100</f>
        <v>1.6240728585813979</v>
      </c>
      <c r="N63" s="493">
        <f>'Conditional Grants'!N63/'Conditional Grants'!N$91*100</f>
        <v>1.6584410124709095</v>
      </c>
      <c r="O63" s="494">
        <f>'Conditional Grants'!O63/'Conditional Grants'!O$91*100</f>
        <v>1.492895488538488</v>
      </c>
      <c r="P63" s="492">
        <f>'Conditional Grants'!P63/'Conditional Grants'!P$91*100</f>
        <v>1.5738122867653774</v>
      </c>
      <c r="Q63" s="492">
        <f>'Conditional Grants'!Q63/'Conditional Grants'!Q$91*100</f>
        <v>1.2537246225301464</v>
      </c>
      <c r="R63" s="493"/>
      <c r="S63" s="492">
        <f>'Conditional Grants'!S63/'Conditional Grants'!S$91*100</f>
        <v>1.1367407100981564</v>
      </c>
      <c r="T63" s="493"/>
      <c r="U63" s="492">
        <f>'Conditional Grants'!U63/'Conditional Grants'!U$91*100</f>
        <v>1.1567310535336059</v>
      </c>
      <c r="V63" s="493"/>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row>
    <row r="64" spans="1:90" s="253" customFormat="1">
      <c r="A64" s="258"/>
      <c r="B64" s="257"/>
      <c r="C64" s="276"/>
      <c r="D64" s="272"/>
      <c r="E64" s="272"/>
      <c r="F64" s="272"/>
      <c r="G64" s="272"/>
      <c r="H64" s="281"/>
      <c r="I64" s="272"/>
      <c r="J64" s="281"/>
      <c r="K64" s="272"/>
      <c r="L64" s="281"/>
      <c r="M64" s="272"/>
      <c r="N64" s="281"/>
      <c r="O64" s="272"/>
      <c r="P64" s="281"/>
      <c r="Q64" s="272"/>
      <c r="R64" s="281"/>
      <c r="S64" s="272"/>
      <c r="T64" s="281"/>
      <c r="U64" s="272"/>
      <c r="V64" s="281"/>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row>
    <row r="65" spans="1:90" s="253" customFormat="1">
      <c r="A65" s="267" t="s">
        <v>138</v>
      </c>
      <c r="B65" s="257" t="s">
        <v>93</v>
      </c>
      <c r="C65" s="276">
        <f>'Conditional Grants'!C65/'Conditional Grants %'!C$89*100</f>
        <v>0.28985997302757321</v>
      </c>
      <c r="D65" s="272">
        <f>'Conditional Grants'!D65/'Conditional Grants %'!D$89*100</f>
        <v>0.28052030764414304</v>
      </c>
      <c r="E65" s="272">
        <f>'Conditional Grants'!E65/'Conditional Grants %'!E$89*100</f>
        <v>0.32580517167789408</v>
      </c>
      <c r="F65" s="272">
        <f>'Conditional Grants'!F65/'Conditional Grants %'!F$89*100</f>
        <v>0.35130920581066472</v>
      </c>
      <c r="G65" s="272">
        <f>'Conditional Grants'!G65/'Conditional Grants'!G$91*100</f>
        <v>8.5496110954103005E-2</v>
      </c>
      <c r="H65" s="281">
        <f>'Conditional Grants'!H65/'Conditional Grants'!H$91*100</f>
        <v>7.899428677990622E-2</v>
      </c>
      <c r="I65" s="272">
        <f>'Conditional Grants'!I65/'Conditional Grants'!I$91*100</f>
        <v>0.2052145634689776</v>
      </c>
      <c r="J65" s="281">
        <f>'Conditional Grants'!J65/'Conditional Grants'!J$91*100</f>
        <v>0.19951697655484621</v>
      </c>
      <c r="K65" s="272">
        <f>'Conditional Grants'!K65/'Conditional Grants'!K$91*100</f>
        <v>0.19220681298205192</v>
      </c>
      <c r="L65" s="281">
        <f>'Conditional Grants'!L65/'Conditional Grants'!L$91*100</f>
        <v>0.20111609921852902</v>
      </c>
      <c r="M65" s="272">
        <f>'Conditional Grants'!M65/'Conditional Grants'!M$91*100</f>
        <v>0.16500360880859066</v>
      </c>
      <c r="N65" s="281">
        <f>'Conditional Grants'!N65/'Conditional Grants'!N$91*100</f>
        <v>0.10792909133173269</v>
      </c>
      <c r="O65" s="272">
        <f>'Conditional Grants'!O65/'Conditional Grants'!O$91*100</f>
        <v>0.12599244976589585</v>
      </c>
      <c r="P65" s="281">
        <f>'Conditional Grants'!P65/'Conditional Grants'!P$91*100</f>
        <v>0.1194259031543608</v>
      </c>
      <c r="Q65" s="272">
        <f>'Conditional Grants'!Q65/'Conditional Grants'!Q$91*100</f>
        <v>0.11974138497639526</v>
      </c>
      <c r="R65" s="281"/>
      <c r="S65" s="272">
        <f>'Conditional Grants'!S65/'Conditional Grants'!S$91*100</f>
        <v>0.13023317713913751</v>
      </c>
      <c r="T65" s="281"/>
      <c r="U65" s="272">
        <f>'Conditional Grants'!U65/'Conditional Grants'!U$91*100</f>
        <v>0.13171878472702417</v>
      </c>
      <c r="V65" s="281"/>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row>
    <row r="66" spans="1:90" s="253" customFormat="1">
      <c r="A66" s="267" t="s">
        <v>138</v>
      </c>
      <c r="B66" s="257" t="s">
        <v>94</v>
      </c>
      <c r="C66" s="276">
        <f>'Conditional Grants'!C66/'Conditional Grants %'!C$89*100</f>
        <v>1.7614464419836946</v>
      </c>
      <c r="D66" s="272">
        <f>'Conditional Grants'!D66/'Conditional Grants %'!D$89*100</f>
        <v>1.276510424328033</v>
      </c>
      <c r="E66" s="272">
        <f>'Conditional Grants'!E66/'Conditional Grants %'!E$89*100</f>
        <v>2.079506438482674</v>
      </c>
      <c r="F66" s="272">
        <f>'Conditional Grants'!F66/'Conditional Grants %'!F$89*100</f>
        <v>2.24798755261848</v>
      </c>
      <c r="G66" s="272">
        <f>'Conditional Grants'!G66/'Conditional Grants'!G$91*100</f>
        <v>4.9617999580637875</v>
      </c>
      <c r="H66" s="281">
        <f>'Conditional Grants'!H66/'Conditional Grants'!H$91*100</f>
        <v>4.1410860870433241</v>
      </c>
      <c r="I66" s="272">
        <f>'Conditional Grants'!I66/'Conditional Grants'!I$91*100</f>
        <v>5.3976652612315181</v>
      </c>
      <c r="J66" s="281">
        <f>'Conditional Grants'!J66/'Conditional Grants'!J$91*100</f>
        <v>4.7613143375598073</v>
      </c>
      <c r="K66" s="272">
        <f>'Conditional Grants'!K66/'Conditional Grants'!K$91*100</f>
        <v>4.8747408941538373</v>
      </c>
      <c r="L66" s="281">
        <f>'Conditional Grants'!L66/'Conditional Grants'!L$91*100</f>
        <v>4.0683802257669788</v>
      </c>
      <c r="M66" s="272">
        <f>'Conditional Grants'!M66/'Conditional Grants'!M$91*100</f>
        <v>5.1631432740033958</v>
      </c>
      <c r="N66" s="281">
        <f>'Conditional Grants'!N66/'Conditional Grants'!N$91*100</f>
        <v>4.8082041969249003</v>
      </c>
      <c r="O66" s="272">
        <f>'Conditional Grants'!O66/'Conditional Grants'!O$91*100</f>
        <v>4.2092599952823191</v>
      </c>
      <c r="P66" s="281">
        <f>'Conditional Grants'!P66/'Conditional Grants'!P$91*100</f>
        <v>4.366245655663815</v>
      </c>
      <c r="Q66" s="272">
        <f>'Conditional Grants'!Q66/'Conditional Grants'!Q$91*100</f>
        <v>4.2102696234488697</v>
      </c>
      <c r="R66" s="281"/>
      <c r="S66" s="272">
        <f>'Conditional Grants'!S66/'Conditional Grants'!S$91*100</f>
        <v>4.5232469093793926</v>
      </c>
      <c r="T66" s="281"/>
      <c r="U66" s="272">
        <f>'Conditional Grants'!U66/'Conditional Grants'!U$91*100</f>
        <v>5.0566618765323046</v>
      </c>
      <c r="V66" s="281"/>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row>
    <row r="67" spans="1:90" s="253" customFormat="1">
      <c r="A67" s="267" t="s">
        <v>138</v>
      </c>
      <c r="B67" s="257" t="s">
        <v>95</v>
      </c>
      <c r="C67" s="276">
        <f>'Conditional Grants'!C67/'Conditional Grants %'!C$89*100</f>
        <v>0.22721455324038889</v>
      </c>
      <c r="D67" s="272">
        <f>'Conditional Grants'!D67/'Conditional Grants %'!D$89*100</f>
        <v>0.21989340477223202</v>
      </c>
      <c r="E67" s="272">
        <f>'Conditional Grants'!E67/'Conditional Grants %'!E$89*100</f>
        <v>0.2324494208082136</v>
      </c>
      <c r="F67" s="272">
        <f>'Conditional Grants'!F67/'Conditional Grants %'!F$89*100</f>
        <v>0.24810668030421298</v>
      </c>
      <c r="G67" s="272">
        <f>'Conditional Grants'!G67/'Conditional Grants'!G$91*100</f>
        <v>4.8015134998384612E-2</v>
      </c>
      <c r="H67" s="281">
        <f>'Conditional Grants'!H67/'Conditional Grants'!H$91*100</f>
        <v>7.3091317626612529E-2</v>
      </c>
      <c r="I67" s="272">
        <f>'Conditional Grants'!I67/'Conditional Grants'!I$91*100</f>
        <v>5.3210696562107321E-2</v>
      </c>
      <c r="J67" s="281">
        <f>'Conditional Grants'!J67/'Conditional Grants'!J$91*100</f>
        <v>8.8783090339244183E-2</v>
      </c>
      <c r="K67" s="272">
        <f>'Conditional Grants'!K67/'Conditional Grants'!K$91*100</f>
        <v>6.3836630145712864E-2</v>
      </c>
      <c r="L67" s="281">
        <f>'Conditional Grants'!L67/'Conditional Grants'!L$91*100</f>
        <v>6.7596457309417338E-2</v>
      </c>
      <c r="M67" s="272">
        <f>'Conditional Grants'!M67/'Conditional Grants'!M$91*100</f>
        <v>4.8160471344476527E-2</v>
      </c>
      <c r="N67" s="281">
        <f>'Conditional Grants'!N67/'Conditional Grants'!N$91*100</f>
        <v>5.5329294004757251E-2</v>
      </c>
      <c r="O67" s="272">
        <f>'Conditional Grants'!O67/'Conditional Grants'!O$91*100</f>
        <v>6.665453028399454E-2</v>
      </c>
      <c r="P67" s="281">
        <f>'Conditional Grants'!P67/'Conditional Grants'!P$91*100</f>
        <v>0.10627600315190697</v>
      </c>
      <c r="Q67" s="272">
        <f>'Conditional Grants'!Q67/'Conditional Grants'!Q$91*100</f>
        <v>5.1880548602761999E-2</v>
      </c>
      <c r="R67" s="281"/>
      <c r="S67" s="272" t="s">
        <v>314</v>
      </c>
      <c r="T67" s="281"/>
      <c r="U67" s="272" t="s">
        <v>314</v>
      </c>
      <c r="V67" s="281"/>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row>
    <row r="68" spans="1:90" s="253" customFormat="1">
      <c r="A68" s="267" t="s">
        <v>138</v>
      </c>
      <c r="B68" s="257" t="s">
        <v>96</v>
      </c>
      <c r="C68" s="276">
        <f>'Conditional Grants'!C68/'Conditional Grants %'!C$89*100</f>
        <v>0.72055867627729275</v>
      </c>
      <c r="D68" s="272">
        <f>'Conditional Grants'!D68/'Conditional Grants %'!D$89*100</f>
        <v>0.71068032574255924</v>
      </c>
      <c r="E68" s="272">
        <f>'Conditional Grants'!E68/'Conditional Grants %'!E$89*100</f>
        <v>0.72411481438991987</v>
      </c>
      <c r="F68" s="272">
        <f>'Conditional Grants'!F68/'Conditional Grants %'!F$89*100</f>
        <v>0.80049142024464004</v>
      </c>
      <c r="G68" s="272">
        <f>'Conditional Grants'!G68/'Conditional Grants'!G$91*100</f>
        <v>0.42870147471123532</v>
      </c>
      <c r="H68" s="281">
        <f>'Conditional Grants'!H68/'Conditional Grants'!H$91*100</f>
        <v>0.37760414508001083</v>
      </c>
      <c r="I68" s="272">
        <f>'Conditional Grants'!I68/'Conditional Grants'!I$91*100</f>
        <v>0.45747400270871214</v>
      </c>
      <c r="J68" s="281">
        <f>'Conditional Grants'!J68/'Conditional Grants'!J$91*100</f>
        <v>0.44539855393118094</v>
      </c>
      <c r="K68" s="272">
        <f>'Conditional Grants'!K68/'Conditional Grants'!K$91*100</f>
        <v>0.52156724531887455</v>
      </c>
      <c r="L68" s="281">
        <f>'Conditional Grants'!L68/'Conditional Grants'!L$91*100</f>
        <v>0.44886950499592226</v>
      </c>
      <c r="M68" s="272">
        <f>'Conditional Grants'!M68/'Conditional Grants'!M$91*100</f>
        <v>0.42485388943060221</v>
      </c>
      <c r="N68" s="281">
        <f>'Conditional Grants'!N68/'Conditional Grants'!N$91*100</f>
        <v>0.4014814909925295</v>
      </c>
      <c r="O68" s="272">
        <f>'Conditional Grants'!O68/'Conditional Grants'!O$91*100</f>
        <v>0.48464744018279804</v>
      </c>
      <c r="P68" s="281">
        <f>'Conditional Grants'!P68/'Conditional Grants'!P$91*100</f>
        <v>0.44319132789402188</v>
      </c>
      <c r="Q68" s="272">
        <f>'Conditional Grants'!Q68/'Conditional Grants'!Q$91*100</f>
        <v>0.46986924980272565</v>
      </c>
      <c r="R68" s="281"/>
      <c r="S68" s="272">
        <f>'Conditional Grants'!S68/'Conditional Grants'!S$91*100</f>
        <v>0.49547249513538461</v>
      </c>
      <c r="T68" s="281"/>
      <c r="U68" s="272">
        <f>'Conditional Grants'!U68/'Conditional Grants'!U$91*100</f>
        <v>0.492279780036251</v>
      </c>
      <c r="V68" s="281"/>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row>
    <row r="69" spans="1:90" s="253" customFormat="1">
      <c r="A69" s="267" t="s">
        <v>138</v>
      </c>
      <c r="B69" s="257" t="s">
        <v>97</v>
      </c>
      <c r="C69" s="276">
        <f>'Conditional Grants'!C69/'Conditional Grants %'!C$89*100</f>
        <v>0.31999161429436418</v>
      </c>
      <c r="D69" s="272">
        <f>'Conditional Grants'!D69/'Conditional Grants %'!D$89*100</f>
        <v>0.35461493162216196</v>
      </c>
      <c r="E69" s="272">
        <f>'Conditional Grants'!E69/'Conditional Grants %'!E$89*100</f>
        <v>0.33228533188216863</v>
      </c>
      <c r="F69" s="272">
        <f>'Conditional Grants'!F69/'Conditional Grants %'!F$89*100</f>
        <v>0.36345234013604449</v>
      </c>
      <c r="G69" s="272">
        <f>'Conditional Grants'!G69/'Conditional Grants'!G$91*100</f>
        <v>0.11903069083923924</v>
      </c>
      <c r="H69" s="281">
        <f>'Conditional Grants'!H69/'Conditional Grants'!H$91*100</f>
        <v>0.11949116707326819</v>
      </c>
      <c r="I69" s="272">
        <f>'Conditional Grants'!I69/'Conditional Grants'!I$91*100</f>
        <v>0.13201618168960758</v>
      </c>
      <c r="J69" s="281">
        <f>'Conditional Grants'!J69/'Conditional Grants'!J$91*100</f>
        <v>0.12921969621563953</v>
      </c>
      <c r="K69" s="272">
        <f>'Conditional Grants'!K69/'Conditional Grants'!K$91*100</f>
        <v>0.12955384493642996</v>
      </c>
      <c r="L69" s="281">
        <f>'Conditional Grants'!L69/'Conditional Grants'!L$91*100</f>
        <v>0.14093844428278249</v>
      </c>
      <c r="M69" s="272">
        <f>'Conditional Grants'!M69/'Conditional Grants'!M$91*100</f>
        <v>0.1132435072135443</v>
      </c>
      <c r="N69" s="281">
        <f>'Conditional Grants'!N69/'Conditional Grants'!N$91*100</f>
        <v>0.12309328647200023</v>
      </c>
      <c r="O69" s="272">
        <f>'Conditional Grants'!O69/'Conditional Grants'!O$91*100</f>
        <v>0.12776237542153301</v>
      </c>
      <c r="P69" s="281">
        <f>'Conditional Grants'!P69/'Conditional Grants'!P$91*100</f>
        <v>0.12131651141886453</v>
      </c>
      <c r="Q69" s="272">
        <f>'Conditional Grants'!Q69/'Conditional Grants'!Q$91*100</f>
        <v>0.16551249757522804</v>
      </c>
      <c r="R69" s="281"/>
      <c r="S69" s="272" t="s">
        <v>314</v>
      </c>
      <c r="T69" s="281"/>
      <c r="U69" s="272" t="s">
        <v>314</v>
      </c>
      <c r="V69" s="281"/>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row>
    <row r="70" spans="1:90" s="253" customFormat="1">
      <c r="A70" s="267" t="s">
        <v>138</v>
      </c>
      <c r="B70" s="257" t="s">
        <v>98</v>
      </c>
      <c r="C70" s="276">
        <f>'Conditional Grants'!C70/'Conditional Grants %'!C$89*100</f>
        <v>0.49302584499534485</v>
      </c>
      <c r="D70" s="272">
        <f>'Conditional Grants'!D70/'Conditional Grants %'!D$89*100</f>
        <v>0.48181837660787885</v>
      </c>
      <c r="E70" s="272">
        <f>'Conditional Grants'!E70/'Conditional Grants %'!E$89*100</f>
        <v>0.5031117869083499</v>
      </c>
      <c r="F70" s="272">
        <f>'Conditional Grants'!F70/'Conditional Grants %'!F$89*100</f>
        <v>0.54702447194280757</v>
      </c>
      <c r="G70" s="272">
        <f>'Conditional Grants'!G70/'Conditional Grants'!G$91*100</f>
        <v>0.23551357854695026</v>
      </c>
      <c r="H70" s="281">
        <f>'Conditional Grants'!H70/'Conditional Grants'!H$91*100</f>
        <v>0.14651420628651646</v>
      </c>
      <c r="I70" s="272">
        <f>'Conditional Grants'!I70/'Conditional Grants'!I$91*100</f>
        <v>0.16999520117234121</v>
      </c>
      <c r="J70" s="281">
        <f>'Conditional Grants'!J70/'Conditional Grants'!J$91*100</f>
        <v>0.12243097229489987</v>
      </c>
      <c r="K70" s="272">
        <f>'Conditional Grants'!K70/'Conditional Grants'!K$91*100</f>
        <v>0.14663766583898818</v>
      </c>
      <c r="L70" s="281">
        <f>'Conditional Grants'!L70/'Conditional Grants'!L$91*100</f>
        <v>0.17697961040119853</v>
      </c>
      <c r="M70" s="272">
        <f>'Conditional Grants'!M70/'Conditional Grants'!M$91*100</f>
        <v>8.8439043144279028E-2</v>
      </c>
      <c r="N70" s="281">
        <f>'Conditional Grants'!N70/'Conditional Grants'!N$91*100</f>
        <v>0.13042552112355763</v>
      </c>
      <c r="O70" s="272">
        <f>'Conditional Grants'!O70/'Conditional Grants'!O$91*100</f>
        <v>0.15516809241333043</v>
      </c>
      <c r="P70" s="281">
        <f>'Conditional Grants'!P70/'Conditional Grants'!P$91*100</f>
        <v>0.10870749409575692</v>
      </c>
      <c r="Q70" s="272">
        <f>'Conditional Grants'!Q70/'Conditional Grants'!Q$91*100</f>
        <v>0.17463527437308485</v>
      </c>
      <c r="R70" s="281"/>
      <c r="S70" s="272">
        <f>'Conditional Grants'!S70/'Conditional Grants'!S$91*100</f>
        <v>0.18930342612343429</v>
      </c>
      <c r="T70" s="281"/>
      <c r="U70" s="272">
        <f>'Conditional Grants'!U70/'Conditional Grants'!U$91*100</f>
        <v>0.19659450443407478</v>
      </c>
      <c r="V70" s="281"/>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row>
    <row r="71" spans="1:90" s="253" customFormat="1">
      <c r="A71" s="267" t="s">
        <v>147</v>
      </c>
      <c r="B71" s="257" t="s">
        <v>246</v>
      </c>
      <c r="C71" s="276">
        <f>'Conditional Grants'!C71/'Conditional Grants %'!C$89*100</f>
        <v>4.1336449144698761</v>
      </c>
      <c r="D71" s="272">
        <f>'Conditional Grants'!D71/'Conditional Grants %'!D$89*100</f>
        <v>5.4607252344640447</v>
      </c>
      <c r="E71" s="272">
        <f>'Conditional Grants'!E71/'Conditional Grants %'!E$89*100</f>
        <v>3.6032323103772947</v>
      </c>
      <c r="F71" s="272">
        <f>'Conditional Grants'!F71/'Conditional Grants %'!F$89*100</f>
        <v>3.6950625378230622</v>
      </c>
      <c r="G71" s="272">
        <f>'Conditional Grants'!G71/'Conditional Grants'!G$91*100</f>
        <v>1.4356476029360417</v>
      </c>
      <c r="H71" s="281">
        <f>'Conditional Grants'!H71/'Conditional Grants'!H$91*100</f>
        <v>1.3764920256915303</v>
      </c>
      <c r="I71" s="272">
        <f>'Conditional Grants'!I71/'Conditional Grants'!I$91*100</f>
        <v>1.5155000520044064</v>
      </c>
      <c r="J71" s="281">
        <f>'Conditional Grants'!J71/'Conditional Grants'!J$91*100</f>
        <v>1.2421290197422536</v>
      </c>
      <c r="K71" s="272">
        <f>'Conditional Grants'!K71/'Conditional Grants'!K$91*100</f>
        <v>1.2596487820116991</v>
      </c>
      <c r="L71" s="281">
        <f>'Conditional Grants'!L71/'Conditional Grants'!L$91*100</f>
        <v>1.4147840374596501</v>
      </c>
      <c r="M71" s="272">
        <f>'Conditional Grants'!M71/'Conditional Grants'!M$91*100</f>
        <v>1.9181784253249679</v>
      </c>
      <c r="N71" s="281">
        <f>'Conditional Grants'!N71/'Conditional Grants'!N$91*100</f>
        <v>1.4085342582947717</v>
      </c>
      <c r="O71" s="272">
        <f>'Conditional Grants'!O71/'Conditional Grants'!O$91*100</f>
        <v>1.5131939455375707</v>
      </c>
      <c r="P71" s="281">
        <f>'Conditional Grants'!P71/'Conditional Grants'!P$91*100</f>
        <v>1.6148623047919055</v>
      </c>
      <c r="Q71" s="272">
        <f>'Conditional Grants'!Q71/'Conditional Grants'!Q$91*100</f>
        <v>1.143042518226149</v>
      </c>
      <c r="R71" s="281"/>
      <c r="S71" s="272">
        <f>'Conditional Grants'!S71/'Conditional Grants'!S$91*100</f>
        <v>1.2463787353543883</v>
      </c>
      <c r="T71" s="281"/>
      <c r="U71" s="272">
        <f>'Conditional Grants'!U71/'Conditional Grants'!U$91*100</f>
        <v>1.3790623356588623</v>
      </c>
      <c r="V71" s="281"/>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row>
    <row r="72" spans="1:90" s="253" customFormat="1">
      <c r="A72" s="269" t="s">
        <v>273</v>
      </c>
      <c r="B72" s="259"/>
      <c r="C72" s="496">
        <f>'Conditional Grants'!C72/'Conditional Grants %'!C$89*100</f>
        <v>7.9457420182885343</v>
      </c>
      <c r="D72" s="497">
        <f>'Conditional Grants'!D72/'Conditional Grants %'!D$89*100</f>
        <v>8.7847630051810537</v>
      </c>
      <c r="E72" s="497">
        <f>'Conditional Grants'!E72/'Conditional Grants %'!E$89*100</f>
        <v>7.8005052745265129</v>
      </c>
      <c r="F72" s="497">
        <f>'Conditional Grants'!F72/'Conditional Grants %'!F$89*100</f>
        <v>8.2534342088799111</v>
      </c>
      <c r="G72" s="493">
        <f>'Conditional Grants'!G72/'Conditional Grants'!G$91*100</f>
        <v>7.3142045510497429</v>
      </c>
      <c r="H72" s="493">
        <f>'Conditional Grants'!H72/'Conditional Grants'!H$91*100</f>
        <v>6.3132732355811685</v>
      </c>
      <c r="I72" s="494">
        <f>'Conditional Grants'!I72/'Conditional Grants'!I$91*100</f>
        <v>7.9310759588376705</v>
      </c>
      <c r="J72" s="492">
        <f>'Conditional Grants'!J72/'Conditional Grants'!J$91*100</f>
        <v>6.9887926466378714</v>
      </c>
      <c r="K72" s="492">
        <f>'Conditional Grants'!K72/'Conditional Grants'!K$91*100</f>
        <v>7.1881918753875933</v>
      </c>
      <c r="L72" s="493">
        <f>'Conditional Grants'!L72/'Conditional Grants'!L$91*100</f>
        <v>6.5186643794344787</v>
      </c>
      <c r="M72" s="492">
        <f>'Conditional Grants'!M72/'Conditional Grants'!M$91*100</f>
        <v>7.9210222192698563</v>
      </c>
      <c r="N72" s="493">
        <f>'Conditional Grants'!N72/'Conditional Grants'!N$91*100</f>
        <v>7.0349971391442505</v>
      </c>
      <c r="O72" s="494">
        <f>'Conditional Grants'!O72/'Conditional Grants'!O$91*100</f>
        <v>6.6826788288874406</v>
      </c>
      <c r="P72" s="492">
        <f>'Conditional Grants'!P72/'Conditional Grants'!P$91*100</f>
        <v>6.880025200170631</v>
      </c>
      <c r="Q72" s="492">
        <f>'Conditional Grants'!Q72/'Conditional Grants'!Q$91*100</f>
        <v>6.334951097005213</v>
      </c>
      <c r="R72" s="493"/>
      <c r="S72" s="492">
        <f>'Conditional Grants'!S72/'Conditional Grants'!S$91*100</f>
        <v>6.584634743131736</v>
      </c>
      <c r="T72" s="493"/>
      <c r="U72" s="492">
        <f>'Conditional Grants'!U72/'Conditional Grants'!U$91*100</f>
        <v>7.2563172813885162</v>
      </c>
      <c r="V72" s="493"/>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row>
    <row r="73" spans="1:90" s="253" customFormat="1">
      <c r="A73" s="258"/>
      <c r="B73" s="257"/>
      <c r="C73" s="276"/>
      <c r="D73" s="272"/>
      <c r="E73" s="272"/>
      <c r="F73" s="272"/>
      <c r="G73" s="272"/>
      <c r="H73" s="281"/>
      <c r="I73" s="272"/>
      <c r="J73" s="281"/>
      <c r="K73" s="272"/>
      <c r="L73" s="281"/>
      <c r="M73" s="272"/>
      <c r="N73" s="281"/>
      <c r="O73" s="272"/>
      <c r="P73" s="281"/>
      <c r="Q73" s="272"/>
      <c r="R73" s="281"/>
      <c r="S73" s="272"/>
      <c r="T73" s="281"/>
      <c r="U73" s="272"/>
      <c r="V73" s="281"/>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row>
    <row r="74" spans="1:90" s="253" customFormat="1">
      <c r="A74" s="267" t="s">
        <v>138</v>
      </c>
      <c r="B74" s="257" t="s">
        <v>274</v>
      </c>
      <c r="C74" s="276">
        <f>'Conditional Grants'!C74/'Conditional Grants %'!C$89*100</f>
        <v>0.63585071548406158</v>
      </c>
      <c r="D74" s="272">
        <f>'Conditional Grants'!D74/'Conditional Grants %'!D$89*100</f>
        <v>0.58026971753540724</v>
      </c>
      <c r="E74" s="272">
        <f>'Conditional Grants'!E74/'Conditional Grants %'!E$89*100</f>
        <v>0.66895766256749256</v>
      </c>
      <c r="F74" s="272">
        <f>'Conditional Grants'!F74/'Conditional Grants %'!F$89*100</f>
        <v>0.73951652245003574</v>
      </c>
      <c r="G74" s="272">
        <f>'Conditional Grants'!G74/'Conditional Grants'!G$91*100</f>
        <v>0.269896474243283</v>
      </c>
      <c r="H74" s="281">
        <f>'Conditional Grants'!H74/'Conditional Grants'!H$91*100</f>
        <v>0.25787183543707615</v>
      </c>
      <c r="I74" s="272">
        <f>'Conditional Grants'!I74/'Conditional Grants'!I$91*100</f>
        <v>0.48027924292598223</v>
      </c>
      <c r="J74" s="281">
        <f>'Conditional Grants'!J74/'Conditional Grants'!J$91*100</f>
        <v>0.27950297536350904</v>
      </c>
      <c r="K74" s="272">
        <f>'Conditional Grants'!K74/'Conditional Grants'!K$91*100</f>
        <v>0.51835550173887701</v>
      </c>
      <c r="L74" s="281">
        <f>'Conditional Grants'!L74/'Conditional Grants'!L$91*100</f>
        <v>0.35200393583822637</v>
      </c>
      <c r="M74" s="272">
        <f>'Conditional Grants'!M74/'Conditional Grants'!M$91*100</f>
        <v>0.1786191026726982</v>
      </c>
      <c r="N74" s="281">
        <f>'Conditional Grants'!N74/'Conditional Grants'!N$91*100</f>
        <v>0.28441998304616278</v>
      </c>
      <c r="O74" s="272">
        <f>'Conditional Grants'!O74/'Conditional Grants'!O$91*100</f>
        <v>0.23578134601954223</v>
      </c>
      <c r="P74" s="281">
        <f>'Conditional Grants'!P74/'Conditional Grants'!P$91*100</f>
        <v>0.39672752084761576</v>
      </c>
      <c r="Q74" s="272">
        <f>'Conditional Grants'!Q74/'Conditional Grants'!Q$91*100</f>
        <v>0.38264099325933321</v>
      </c>
      <c r="R74" s="281"/>
      <c r="S74" s="272">
        <f>'Conditional Grants'!S74/'Conditional Grants'!S$91*100</f>
        <v>0.41188871215116896</v>
      </c>
      <c r="T74" s="281"/>
      <c r="U74" s="272">
        <f>'Conditional Grants'!U74/'Conditional Grants'!U$91*100</f>
        <v>0.3979125060594258</v>
      </c>
      <c r="V74" s="281"/>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row>
    <row r="75" spans="1:90" s="253" customFormat="1">
      <c r="A75" s="267" t="s">
        <v>138</v>
      </c>
      <c r="B75" s="257" t="s">
        <v>101</v>
      </c>
      <c r="C75" s="276">
        <f>'Conditional Grants'!C75/'Conditional Grants %'!C$89*100</f>
        <v>0.95485763016087166</v>
      </c>
      <c r="D75" s="272">
        <f>'Conditional Grants'!D75/'Conditional Grants %'!D$89*100</f>
        <v>0.9065124394916827</v>
      </c>
      <c r="E75" s="272">
        <f>'Conditional Grants'!E75/'Conditional Grants %'!E$89*100</f>
        <v>1.2085063378809091</v>
      </c>
      <c r="F75" s="272">
        <f>'Conditional Grants'!F75/'Conditional Grants %'!F$89*100</f>
        <v>1.3359745382367147</v>
      </c>
      <c r="G75" s="272">
        <f>'Conditional Grants'!G75/'Conditional Grants'!G$91*100</f>
        <v>1.6053749489696258</v>
      </c>
      <c r="H75" s="281">
        <f>'Conditional Grants'!H75/'Conditional Grants'!H$91*100</f>
        <v>2.3785800691546655</v>
      </c>
      <c r="I75" s="272">
        <f>'Conditional Grants'!I75/'Conditional Grants'!I$91*100</f>
        <v>2.2057718834550299</v>
      </c>
      <c r="J75" s="281">
        <f>'Conditional Grants'!J75/'Conditional Grants'!J$91*100</f>
        <v>1.7465206134658178</v>
      </c>
      <c r="K75" s="272">
        <f>'Conditional Grants'!K75/'Conditional Grants'!K$91*100</f>
        <v>2.5852618360125765</v>
      </c>
      <c r="L75" s="281">
        <f>'Conditional Grants'!L75/'Conditional Grants'!L$91*100</f>
        <v>1.7747068774027679</v>
      </c>
      <c r="M75" s="272">
        <f>'Conditional Grants'!M75/'Conditional Grants'!M$91*100</f>
        <v>2.4270342041168758</v>
      </c>
      <c r="N75" s="281">
        <f>'Conditional Grants'!N75/'Conditional Grants'!N$91*100</f>
        <v>1.5351665388532749</v>
      </c>
      <c r="O75" s="272">
        <f>'Conditional Grants'!O75/'Conditional Grants'!O$91*100</f>
        <v>2.1806169506173028</v>
      </c>
      <c r="P75" s="281">
        <f>'Conditional Grants'!P75/'Conditional Grants'!P$91*100</f>
        <v>1.5921576378254045</v>
      </c>
      <c r="Q75" s="272">
        <f>'Conditional Grants'!Q75/'Conditional Grants'!Q$91*100</f>
        <v>2.1814824505263903</v>
      </c>
      <c r="R75" s="281"/>
      <c r="S75" s="272">
        <f>'Conditional Grants'!S75/'Conditional Grants'!S$91*100</f>
        <v>2.345788224887114</v>
      </c>
      <c r="T75" s="281"/>
      <c r="U75" s="272">
        <f>'Conditional Grants'!U75/'Conditional Grants'!U$91*100</f>
        <v>2.5155631157012062</v>
      </c>
      <c r="V75" s="281"/>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row>
    <row r="76" spans="1:90" s="253" customFormat="1">
      <c r="A76" s="267" t="s">
        <v>138</v>
      </c>
      <c r="B76" s="257" t="s">
        <v>102</v>
      </c>
      <c r="C76" s="276">
        <f>'Conditional Grants'!C76/'Conditional Grants %'!C$89*100</f>
        <v>0.63934776870053156</v>
      </c>
      <c r="D76" s="272">
        <f>'Conditional Grants'!D76/'Conditional Grants %'!D$89*100</f>
        <v>0.63207219938957626</v>
      </c>
      <c r="E76" s="272">
        <f>'Conditional Grants'!E76/'Conditional Grants %'!E$89*100</f>
        <v>0.75931744339480933</v>
      </c>
      <c r="F76" s="272">
        <f>'Conditional Grants'!F76/'Conditional Grants %'!F$89*100</f>
        <v>0.83131543043489065</v>
      </c>
      <c r="G76" s="272">
        <f>'Conditional Grants'!G76/'Conditional Grants'!G$91*100</f>
        <v>0.18537963962304788</v>
      </c>
      <c r="H76" s="281">
        <f>'Conditional Grants'!H76/'Conditional Grants'!H$91*100</f>
        <v>0.10842372788628439</v>
      </c>
      <c r="I76" s="272">
        <f>'Conditional Grants'!I76/'Conditional Grants'!I$91*100</f>
        <v>0.23175493375189399</v>
      </c>
      <c r="J76" s="281">
        <f>'Conditional Grants'!J76/'Conditional Grants'!J$91*100</f>
        <v>0.14620033400698251</v>
      </c>
      <c r="K76" s="272">
        <f>'Conditional Grants'!K76/'Conditional Grants'!K$91*100</f>
        <v>0.14674091362341979</v>
      </c>
      <c r="L76" s="281">
        <f>'Conditional Grants'!L76/'Conditional Grants'!L$91*100</f>
        <v>0.17637798425837678</v>
      </c>
      <c r="M76" s="272">
        <f>'Conditional Grants'!M76/'Conditional Grants'!M$91*100</f>
        <v>0.10387299563696133</v>
      </c>
      <c r="N76" s="281">
        <f>'Conditional Grants'!N76/'Conditional Grants'!N$91*100</f>
        <v>0.16613984542673926</v>
      </c>
      <c r="O76" s="272">
        <f>'Conditional Grants'!O76/'Conditional Grants'!O$91*100</f>
        <v>0.183158429762492</v>
      </c>
      <c r="P76" s="281">
        <f>'Conditional Grants'!P76/'Conditional Grants'!P$91*100</f>
        <v>0.18467669941181986</v>
      </c>
      <c r="Q76" s="272">
        <f>'Conditional Grants'!Q76/'Conditional Grants'!Q$91*100</f>
        <v>0.30314631436392697</v>
      </c>
      <c r="R76" s="281"/>
      <c r="S76" s="272">
        <f>'Conditional Grants'!S76/'Conditional Grants'!S$91*100</f>
        <v>0.31676976182773459</v>
      </c>
      <c r="T76" s="281"/>
      <c r="U76" s="272">
        <f>'Conditional Grants'!U76/'Conditional Grants'!U$91*100</f>
        <v>0.21027860782263783</v>
      </c>
      <c r="V76" s="281"/>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row>
    <row r="77" spans="1:90" s="253" customFormat="1">
      <c r="A77" s="267" t="s">
        <v>138</v>
      </c>
      <c r="B77" s="257" t="s">
        <v>103</v>
      </c>
      <c r="C77" s="276">
        <f>'Conditional Grants'!C77/'Conditional Grants %'!C$89*100</f>
        <v>0.52751785561667863</v>
      </c>
      <c r="D77" s="272">
        <f>'Conditional Grants'!D77/'Conditional Grants %'!D$89*100</f>
        <v>0.51158503213223394</v>
      </c>
      <c r="E77" s="272">
        <f>'Conditional Grants'!E77/'Conditional Grants %'!E$89*100</f>
        <v>0.57173263835051791</v>
      </c>
      <c r="F77" s="272">
        <f>'Conditional Grants'!F77/'Conditional Grants %'!F$89*100</f>
        <v>0.6228831641525745</v>
      </c>
      <c r="G77" s="272">
        <f>'Conditional Grants'!G77/'Conditional Grants'!G$91*100</f>
        <v>0.22396195316829087</v>
      </c>
      <c r="H77" s="281">
        <f>'Conditional Grants'!H77/'Conditional Grants'!H$91*100</f>
        <v>0.11554245749497985</v>
      </c>
      <c r="I77" s="272">
        <f>'Conditional Grants'!I77/'Conditional Grants'!I$91*100</f>
        <v>0.15101020363835432</v>
      </c>
      <c r="J77" s="281">
        <f>'Conditional Grants'!J77/'Conditional Grants'!J$91*100</f>
        <v>0.12750706625384045</v>
      </c>
      <c r="K77" s="272">
        <f>'Conditional Grants'!K77/'Conditional Grants'!K$91*100</f>
        <v>0.1357487120023263</v>
      </c>
      <c r="L77" s="281">
        <f>'Conditional Grants'!L77/'Conditional Grants'!L$91*100</f>
        <v>0.10212603774399372</v>
      </c>
      <c r="M77" s="272">
        <f>'Conditional Grants'!M77/'Conditional Grants'!M$91*100</f>
        <v>9.1261382719227804E-2</v>
      </c>
      <c r="N77" s="281">
        <f>'Conditional Grants'!N77/'Conditional Grants'!N$91*100</f>
        <v>0.13021218787143976</v>
      </c>
      <c r="O77" s="272">
        <f>'Conditional Grants'!O77/'Conditional Grants'!O$91*100</f>
        <v>0.13906631859094581</v>
      </c>
      <c r="P77" s="281">
        <f>'Conditional Grants'!P77/'Conditional Grants'!P$91*100</f>
        <v>0.17352409554181419</v>
      </c>
      <c r="Q77" s="272">
        <f>'Conditional Grants'!Q77/'Conditional Grants'!Q$91*100</f>
        <v>4.6314151316256907E-2</v>
      </c>
      <c r="R77" s="281"/>
      <c r="S77" s="272" t="s">
        <v>314</v>
      </c>
      <c r="T77" s="281"/>
      <c r="U77" s="272" t="s">
        <v>314</v>
      </c>
      <c r="V77" s="281"/>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row>
    <row r="78" spans="1:90" s="253" customFormat="1">
      <c r="A78" s="267" t="s">
        <v>147</v>
      </c>
      <c r="B78" s="257" t="s">
        <v>248</v>
      </c>
      <c r="C78" s="276">
        <f>'Conditional Grants'!C78/'Conditional Grants %'!C$89*100</f>
        <v>3.5450216091907105</v>
      </c>
      <c r="D78" s="272">
        <f>'Conditional Grants'!D78/'Conditional Grants %'!D$89*100</f>
        <v>3.6719807003263791</v>
      </c>
      <c r="E78" s="272">
        <f>'Conditional Grants'!E78/'Conditional Grants %'!E$89*100</f>
        <v>3.8219998786759399</v>
      </c>
      <c r="F78" s="272">
        <f>'Conditional Grants'!F78/'Conditional Grants %'!F$89*100</f>
        <v>3.6164610049533135</v>
      </c>
      <c r="G78" s="272">
        <f>'Conditional Grants'!G78/'Conditional Grants'!G$91*100</f>
        <v>1.3991105987568584</v>
      </c>
      <c r="H78" s="281">
        <f>'Conditional Grants'!H78/'Conditional Grants'!H$91*100</f>
        <v>1.184919325502128</v>
      </c>
      <c r="I78" s="272">
        <f>'Conditional Grants'!I78/'Conditional Grants'!I$91*100</f>
        <v>0.94522781890539409</v>
      </c>
      <c r="J78" s="281">
        <f>'Conditional Grants'!J78/'Conditional Grants'!J$91*100</f>
        <v>1.1027747915877204</v>
      </c>
      <c r="K78" s="272">
        <f>'Conditional Grants'!K78/'Conditional Grants'!K$91*100</f>
        <v>1.0331378926522461</v>
      </c>
      <c r="L78" s="281">
        <f>'Conditional Grants'!L78/'Conditional Grants'!L$91*100</f>
        <v>0.9822374017511607</v>
      </c>
      <c r="M78" s="272">
        <f>'Conditional Grants'!M78/'Conditional Grants'!M$91*100</f>
        <v>1.0338969866706409</v>
      </c>
      <c r="N78" s="281">
        <f>'Conditional Grants'!N78/'Conditional Grants'!N$91*100</f>
        <v>1.0677533834630628</v>
      </c>
      <c r="O78" s="272">
        <f>'Conditional Grants'!O78/'Conditional Grants'!O$91*100</f>
        <v>1.3351145874051298</v>
      </c>
      <c r="P78" s="281">
        <f>'Conditional Grants'!P78/'Conditional Grants'!P$91*100</f>
        <v>1.4030000479599183</v>
      </c>
      <c r="Q78" s="489">
        <f>'Conditional Grants'!Q78/'Conditional Grants'!Q$91*100</f>
        <v>1.3193024897490138</v>
      </c>
      <c r="R78" s="281"/>
      <c r="S78" s="272">
        <f>'Conditional Grants'!S78/'Conditional Grants'!S$91*100</f>
        <v>0.7499995376442633</v>
      </c>
      <c r="T78" s="281"/>
      <c r="U78" s="272">
        <f>'Conditional Grants'!U78/'Conditional Grants'!U$91*100</f>
        <v>0.73332291732016863</v>
      </c>
      <c r="V78" s="281"/>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row>
    <row r="79" spans="1:90" s="253" customFormat="1">
      <c r="A79" s="269" t="s">
        <v>275</v>
      </c>
      <c r="B79" s="259"/>
      <c r="C79" s="276">
        <f>'Conditional Grants'!C79/'Conditional Grants %'!C$89*100</f>
        <v>6.3025955791528547</v>
      </c>
      <c r="D79" s="272">
        <f>'Conditional Grants'!D79/'Conditional Grants %'!D$89*100</f>
        <v>6.3024200888752793</v>
      </c>
      <c r="E79" s="272">
        <f>'Conditional Grants'!E79/'Conditional Grants %'!E$89*100</f>
        <v>7.0305139608696692</v>
      </c>
      <c r="F79" s="272">
        <f>'Conditional Grants'!F79/'Conditional Grants %'!F$89*100</f>
        <v>7.1461506602275291</v>
      </c>
      <c r="G79" s="492">
        <f>'Conditional Grants'!G79/'Conditional Grants'!G$91*100</f>
        <v>3.6837236147611065</v>
      </c>
      <c r="H79" s="493">
        <f>'Conditional Grants'!H79/'Conditional Grants'!H$91*100</f>
        <v>4.0453374154751334</v>
      </c>
      <c r="I79" s="492">
        <f>'Conditional Grants'!I79/'Conditional Grants'!I$91*100</f>
        <v>4.0140440826766541</v>
      </c>
      <c r="J79" s="493">
        <f>'Conditional Grants'!J79/'Conditional Grants'!J$91*100</f>
        <v>3.4025057806778705</v>
      </c>
      <c r="K79" s="492">
        <f>'Conditional Grants'!K79/'Conditional Grants'!K$91*100</f>
        <v>4.4192448560294455</v>
      </c>
      <c r="L79" s="493">
        <f>'Conditional Grants'!L79/'Conditional Grants'!L$91*100</f>
        <v>3.387452236994525</v>
      </c>
      <c r="M79" s="492">
        <f>'Conditional Grants'!M79/'Conditional Grants'!M$91*100</f>
        <v>3.834684671816404</v>
      </c>
      <c r="N79" s="493">
        <f>'Conditional Grants'!N79/'Conditional Grants'!N$91*100</f>
        <v>3.1836919386606795</v>
      </c>
      <c r="O79" s="492">
        <f>'Conditional Grants'!O79/'Conditional Grants'!O$91*100</f>
        <v>4.0737376323954129</v>
      </c>
      <c r="P79" s="493">
        <f>'Conditional Grants'!P79/'Conditional Grants'!P$91*100</f>
        <v>3.7500860015865731</v>
      </c>
      <c r="Q79" s="492">
        <f>'Conditional Grants'!Q79/'Conditional Grants'!Q$91*100</f>
        <v>4.2328863992149213</v>
      </c>
      <c r="R79" s="493"/>
      <c r="S79" s="492">
        <f>'Conditional Grants'!S79/'Conditional Grants'!S$91*100</f>
        <v>3.8244462365102803</v>
      </c>
      <c r="T79" s="493"/>
      <c r="U79" s="494">
        <f>'Conditional Grants'!U79/'Conditional Grants'!U$91*100</f>
        <v>3.8570771469034386</v>
      </c>
      <c r="V79" s="493"/>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row>
    <row r="80" spans="1:90" s="253" customFormat="1">
      <c r="A80" s="258"/>
      <c r="B80" s="257"/>
      <c r="C80" s="276"/>
      <c r="D80" s="272"/>
      <c r="E80" s="272"/>
      <c r="F80" s="272"/>
      <c r="G80" s="272"/>
      <c r="H80" s="281"/>
      <c r="I80" s="272"/>
      <c r="J80" s="281"/>
      <c r="K80" s="272"/>
      <c r="L80" s="281"/>
      <c r="M80" s="272"/>
      <c r="N80" s="281"/>
      <c r="O80" s="272"/>
      <c r="P80" s="281"/>
      <c r="Q80" s="272"/>
      <c r="R80" s="281"/>
      <c r="S80" s="272"/>
      <c r="T80" s="281"/>
      <c r="U80" s="272"/>
      <c r="V80" s="281"/>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row>
    <row r="81" spans="1:90" s="253" customFormat="1">
      <c r="A81" s="267" t="s">
        <v>138</v>
      </c>
      <c r="B81" s="257" t="s">
        <v>105</v>
      </c>
      <c r="C81" s="276">
        <f>'Conditional Grants'!C81/'Conditional Grants %'!C$89*100</f>
        <v>0.57684089630777713</v>
      </c>
      <c r="D81" s="272">
        <f>'Conditional Grants'!D81/'Conditional Grants %'!D$89*100</f>
        <v>0.48219567223356863</v>
      </c>
      <c r="E81" s="272">
        <f>'Conditional Grants'!E81/'Conditional Grants %'!E$89*100</f>
        <v>0.5683863357865554</v>
      </c>
      <c r="F81" s="272">
        <f>'Conditional Grants'!F81/'Conditional Grants %'!F$89*100</f>
        <v>0.61918390757231601</v>
      </c>
      <c r="G81" s="272">
        <f>'Conditional Grants'!G81/'Conditional Grants'!G$91*100</f>
        <v>8.0184914370078519E-2</v>
      </c>
      <c r="H81" s="281">
        <f>'Conditional Grants'!H81/'Conditional Grants'!H$91*100</f>
        <v>9.7718002553800296E-2</v>
      </c>
      <c r="I81" s="272">
        <f>'Conditional Grants'!I81/'Conditional Grants'!I$91*100</f>
        <v>0.14782651397559499</v>
      </c>
      <c r="J81" s="281">
        <f>'Conditional Grants'!J81/'Conditional Grants'!J$91*100</f>
        <v>0.16900303086949295</v>
      </c>
      <c r="K81" s="272">
        <f>'Conditional Grants'!K81/'Conditional Grants'!K$91*100</f>
        <v>0.1619294001974835</v>
      </c>
      <c r="L81" s="281">
        <f>'Conditional Grants'!L81/'Conditional Grants'!L$91*100</f>
        <v>0.13415886968585977</v>
      </c>
      <c r="M81" s="272">
        <f>'Conditional Grants'!M81/'Conditional Grants'!M$91*100</f>
        <v>0.23135727113264043</v>
      </c>
      <c r="N81" s="281">
        <f>'Conditional Grants'!N81/'Conditional Grants'!N$91*100</f>
        <v>0.14699830020246629</v>
      </c>
      <c r="O81" s="272">
        <f>'Conditional Grants'!O81/'Conditional Grants'!O$91*100</f>
        <v>0.14082683773789736</v>
      </c>
      <c r="P81" s="281">
        <f>'Conditional Grants'!P81/'Conditional Grants'!P$91*100</f>
        <v>0.16116567065271564</v>
      </c>
      <c r="Q81" s="272">
        <f>'Conditional Grants'!Q81/'Conditional Grants'!Q$91*100</f>
        <v>0.15718653682031625</v>
      </c>
      <c r="R81" s="281"/>
      <c r="S81" s="272">
        <f>'Conditional Grants'!S81/'Conditional Grants'!S$91*100</f>
        <v>0.15871661949991839</v>
      </c>
      <c r="T81" s="281"/>
      <c r="U81" s="272">
        <f>'Conditional Grants'!U81/'Conditional Grants'!U$91*100</f>
        <v>0.14565724094866919</v>
      </c>
      <c r="V81" s="281"/>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row>
    <row r="82" spans="1:90" s="253" customFormat="1">
      <c r="A82" s="267" t="s">
        <v>138</v>
      </c>
      <c r="B82" s="257" t="s">
        <v>206</v>
      </c>
      <c r="C82" s="276">
        <f>'Conditional Grants'!C82/'Conditional Grants %'!C$89*100</f>
        <v>0.14956133461175836</v>
      </c>
      <c r="D82" s="272">
        <f>'Conditional Grants'!D82/'Conditional Grants %'!D$89*100</f>
        <v>0.15847385720257945</v>
      </c>
      <c r="E82" s="272">
        <f>'Conditional Grants'!E82/'Conditional Grants %'!E$89*100</f>
        <v>0.27294370154595449</v>
      </c>
      <c r="F82" s="272">
        <f>'Conditional Grants'!F82/'Conditional Grants %'!F$89*100</f>
        <v>0.29257921839283646</v>
      </c>
      <c r="G82" s="272">
        <f>'Conditional Grants'!G82/'Conditional Grants'!G$91*100</f>
        <v>0.25298849655693856</v>
      </c>
      <c r="H82" s="281">
        <f>'Conditional Grants'!H82/'Conditional Grants'!H$91*100</f>
        <v>9.7215622200328491E-2</v>
      </c>
      <c r="I82" s="272">
        <f>'Conditional Grants'!I82/'Conditional Grants'!I$91*100</f>
        <v>0.25488888385305902</v>
      </c>
      <c r="J82" s="281">
        <f>'Conditional Grants'!J82/'Conditional Grants'!J$91*100</f>
        <v>0.11543920461580259</v>
      </c>
      <c r="K82" s="272">
        <f>'Conditional Grants'!K82/'Conditional Grants'!K$91*100</f>
        <v>0.20189366761426009</v>
      </c>
      <c r="L82" s="281">
        <f>'Conditional Grants'!L82/'Conditional Grants'!L$91*100</f>
        <v>0.13175988544135803</v>
      </c>
      <c r="M82" s="272">
        <f>'Conditional Grants'!M82/'Conditional Grants'!M$91*100</f>
        <v>0.20823645882200822</v>
      </c>
      <c r="N82" s="281">
        <f>'Conditional Grants'!N82/'Conditional Grants'!N$91*100</f>
        <v>0.13059209640260855</v>
      </c>
      <c r="O82" s="272">
        <f>'Conditional Grants'!O82/'Conditional Grants'!O$91*100</f>
        <v>7.1655713392980144E-2</v>
      </c>
      <c r="P82" s="281">
        <f>'Conditional Grants'!P82/'Conditional Grants'!P$91*100</f>
        <v>0.18316570146814168</v>
      </c>
      <c r="Q82" s="272">
        <f>'Conditional Grants'!Q82/'Conditional Grants'!Q$91*100</f>
        <v>9.1619251530137821E-2</v>
      </c>
      <c r="R82" s="281"/>
      <c r="S82" s="272">
        <f>'Conditional Grants'!S82/'Conditional Grants'!S$91*100</f>
        <v>0.10515387243608569</v>
      </c>
      <c r="T82" s="281"/>
      <c r="U82" s="272">
        <f>'Conditional Grants'!U82/'Conditional Grants'!U$91*100</f>
        <v>0.11081250703282146</v>
      </c>
      <c r="V82" s="281"/>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row>
    <row r="83" spans="1:90" s="253" customFormat="1">
      <c r="A83" s="267" t="s">
        <v>138</v>
      </c>
      <c r="B83" s="257" t="s">
        <v>107</v>
      </c>
      <c r="C83" s="276">
        <f>'Conditional Grants'!C83/'Conditional Grants %'!C$89*100</f>
        <v>0.58685928942947052</v>
      </c>
      <c r="D83" s="272">
        <f>'Conditional Grants'!D83/'Conditional Grants %'!D$89*100</f>
        <v>0.55088347504977098</v>
      </c>
      <c r="E83" s="272">
        <f>'Conditional Grants'!E83/'Conditional Grants %'!E$89*100</f>
        <v>0.75359305786884678</v>
      </c>
      <c r="F83" s="272">
        <f>'Conditional Grants'!F83/'Conditional Grants %'!F$89*100</f>
        <v>0.63269169534967362</v>
      </c>
      <c r="G83" s="272">
        <f>'Conditional Grants'!G83/'Conditional Grants'!G$91*100</f>
        <v>0.48164148886464253</v>
      </c>
      <c r="H83" s="281">
        <f>'Conditional Grants'!H83/'Conditional Grants'!H$91*100</f>
        <v>0.45146912845096998</v>
      </c>
      <c r="I83" s="272">
        <f>'Conditional Grants'!I83/'Conditional Grants'!I$91*100</f>
        <v>0.54761986823726716</v>
      </c>
      <c r="J83" s="281">
        <f>'Conditional Grants'!J83/'Conditional Grants'!J$91*100</f>
        <v>0.62522469992008467</v>
      </c>
      <c r="K83" s="272">
        <f>'Conditional Grants'!K83/'Conditional Grants'!K$91*100</f>
        <v>0.50517297211948453</v>
      </c>
      <c r="L83" s="281">
        <f>'Conditional Grants'!L83/'Conditional Grants'!L$91*100</f>
        <v>0.52599421634227927</v>
      </c>
      <c r="M83" s="272">
        <f>'Conditional Grants'!M83/'Conditional Grants'!M$91*100</f>
        <v>0.52576400216012231</v>
      </c>
      <c r="N83" s="281">
        <f>'Conditional Grants'!N83/'Conditional Grants'!N$91*100</f>
        <v>0.51660546542993546</v>
      </c>
      <c r="O83" s="272">
        <f>'Conditional Grants'!O83/'Conditional Grants'!O$91*100</f>
        <v>0.65846422819299821</v>
      </c>
      <c r="P83" s="281">
        <f>'Conditional Grants'!P83/'Conditional Grants'!P$91*100</f>
        <v>0.54759657168708931</v>
      </c>
      <c r="Q83" s="272">
        <f>'Conditional Grants'!Q83/'Conditional Grants'!Q$91*100</f>
        <v>0.90400471746406086</v>
      </c>
      <c r="R83" s="281"/>
      <c r="S83" s="272">
        <f>'Conditional Grants'!S83/'Conditional Grants'!S$91*100</f>
        <v>0.8907416766030376</v>
      </c>
      <c r="T83" s="281"/>
      <c r="U83" s="272">
        <f>'Conditional Grants'!U83/'Conditional Grants'!U$91*100</f>
        <v>0.77211993319546679</v>
      </c>
      <c r="V83" s="281"/>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row>
    <row r="84" spans="1:90" s="253" customFormat="1">
      <c r="A84" s="267" t="s">
        <v>138</v>
      </c>
      <c r="B84" s="257" t="s">
        <v>108</v>
      </c>
      <c r="C84" s="276">
        <f>'Conditional Grants'!C84/'Conditional Grants %'!C$89*100</f>
        <v>0.58455492954684229</v>
      </c>
      <c r="D84" s="272">
        <f>'Conditional Grants'!D84/'Conditional Grants %'!D$89*100</f>
        <v>0.60034061613869372</v>
      </c>
      <c r="E84" s="272">
        <f>'Conditional Grants'!E84/'Conditional Grants %'!E$89*100</f>
        <v>0.6558427343071499</v>
      </c>
      <c r="F84" s="272">
        <f>'Conditional Grants'!F84/'Conditional Grants %'!F$89*100</f>
        <v>0.71586484168663189</v>
      </c>
      <c r="G84" s="272">
        <f>'Conditional Grants'!G84/'Conditional Grants'!G$91*100</f>
        <v>0.2340380156243842</v>
      </c>
      <c r="H84" s="281">
        <f>'Conditional Grants'!H84/'Conditional Grants'!H$91*100</f>
        <v>0.11663262286201366</v>
      </c>
      <c r="I84" s="272">
        <f>'Conditional Grants'!I84/'Conditional Grants'!I$91*100</f>
        <v>0.16507837265495237</v>
      </c>
      <c r="J84" s="281">
        <f>'Conditional Grants'!J84/'Conditional Grants'!J$91*100</f>
        <v>0.13085287427199432</v>
      </c>
      <c r="K84" s="272">
        <f>'Conditional Grants'!K84/'Conditional Grants'!K$91*100</f>
        <v>0.29494573333324486</v>
      </c>
      <c r="L84" s="281">
        <f>'Conditional Grants'!L84/'Conditional Grants'!L$91*100</f>
        <v>0.10708945342227322</v>
      </c>
      <c r="M84" s="272">
        <f>'Conditional Grants'!M84/'Conditional Grants'!M$91*100</f>
        <v>0.27034800708980883</v>
      </c>
      <c r="N84" s="281">
        <f>'Conditional Grants'!N84/'Conditional Grants'!N$91*100</f>
        <v>8.7466633368319058E-2</v>
      </c>
      <c r="O84" s="272">
        <f>'Conditional Grants'!O84/'Conditional Grants'!O$91*100</f>
        <v>0.17542814680513674</v>
      </c>
      <c r="P84" s="281">
        <f>'Conditional Grants'!P84/'Conditional Grants'!P$91*100</f>
        <v>0.14367382253624406</v>
      </c>
      <c r="Q84" s="272">
        <f>'Conditional Grants'!Q84/'Conditional Grants'!Q$91*100</f>
        <v>0.21857188396191313</v>
      </c>
      <c r="R84" s="281"/>
      <c r="S84" s="272">
        <f>'Conditional Grants'!S84/'Conditional Grants'!S$91*100</f>
        <v>0.20640762777651514</v>
      </c>
      <c r="T84" s="281"/>
      <c r="U84" s="272">
        <f>'Conditional Grants'!U84/'Conditional Grants'!U$91*100</f>
        <v>0.21158683448965293</v>
      </c>
      <c r="V84" s="281"/>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row>
    <row r="85" spans="1:90" s="253" customFormat="1">
      <c r="A85" s="267" t="s">
        <v>138</v>
      </c>
      <c r="B85" s="257" t="s">
        <v>109</v>
      </c>
      <c r="C85" s="276">
        <f>'Conditional Grants'!C85/'Conditional Grants %'!C$89*100</f>
        <v>1.370745236936612</v>
      </c>
      <c r="D85" s="272">
        <f>'Conditional Grants'!D85/'Conditional Grants %'!D$89*100</f>
        <v>1.2668578883557773</v>
      </c>
      <c r="E85" s="272">
        <f>'Conditional Grants'!E85/'Conditional Grants %'!E$89*100</f>
        <v>1.6680778571159234</v>
      </c>
      <c r="F85" s="272">
        <f>'Conditional Grants'!F85/'Conditional Grants %'!F$89*100</f>
        <v>1.779945629025633</v>
      </c>
      <c r="G85" s="272">
        <f>'Conditional Grants'!G85/'Conditional Grants'!G$91*100</f>
        <v>0.35316123900934143</v>
      </c>
      <c r="H85" s="281">
        <f>'Conditional Grants'!H85/'Conditional Grants'!H$91*100</f>
        <v>0.26303128166723155</v>
      </c>
      <c r="I85" s="272">
        <f>'Conditional Grants'!I85/'Conditional Grants'!I$91*100</f>
        <v>0.29832762560444281</v>
      </c>
      <c r="J85" s="281">
        <f>'Conditional Grants'!J85/'Conditional Grants'!J$91*100</f>
        <v>0.20597023687482108</v>
      </c>
      <c r="K85" s="272">
        <f>'Conditional Grants'!K85/'Conditional Grants'!K$91*100</f>
        <v>0.27566420959064242</v>
      </c>
      <c r="L85" s="281">
        <f>'Conditional Grants'!L85/'Conditional Grants'!L$91*100</f>
        <v>0.25332220776188724</v>
      </c>
      <c r="M85" s="272">
        <f>'Conditional Grants'!M85/'Conditional Grants'!M$91*100</f>
        <v>0.38521780143647905</v>
      </c>
      <c r="N85" s="281">
        <f>'Conditional Grants'!N85/'Conditional Grants'!N$91*100</f>
        <v>0.22894749274888804</v>
      </c>
      <c r="O85" s="272">
        <f>'Conditional Grants'!O85/'Conditional Grants'!O$91*100</f>
        <v>0.37283699903496698</v>
      </c>
      <c r="P85" s="281">
        <f>'Conditional Grants'!P85/'Conditional Grants'!P$91*100</f>
        <v>0.28623362524209156</v>
      </c>
      <c r="Q85" s="272">
        <f>'Conditional Grants'!Q85/'Conditional Grants'!Q$91*100</f>
        <v>0.26593588645456356</v>
      </c>
      <c r="R85" s="281"/>
      <c r="S85" s="272" t="s">
        <v>314</v>
      </c>
      <c r="T85" s="281"/>
      <c r="U85" s="272" t="s">
        <v>314</v>
      </c>
      <c r="V85" s="281"/>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row>
    <row r="86" spans="1:90" s="253" customFormat="1">
      <c r="A86" s="267" t="s">
        <v>147</v>
      </c>
      <c r="B86" s="257" t="s">
        <v>250</v>
      </c>
      <c r="C86" s="276">
        <f>'Conditional Grants'!C86/'Conditional Grants %'!C$89*100</f>
        <v>2.402509497997833</v>
      </c>
      <c r="D86" s="272">
        <f>'Conditional Grants'!D86/'Conditional Grants %'!D$89*100</f>
        <v>3.0651548704118516</v>
      </c>
      <c r="E86" s="272">
        <f>'Conditional Grants'!E86/'Conditional Grants %'!E$89*100</f>
        <v>2.2101891548652257</v>
      </c>
      <c r="F86" s="272">
        <f>'Conditional Grants'!F86/'Conditional Grants %'!F$89*100</f>
        <v>2.178739510262576</v>
      </c>
      <c r="G86" s="272">
        <f>'Conditional Grants'!G86/'Conditional Grants'!G$91*100</f>
        <v>0.56422980522359067</v>
      </c>
      <c r="H86" s="281">
        <f>'Conditional Grants'!H86/'Conditional Grants'!H$91*100</f>
        <v>0.56354013770345968</v>
      </c>
      <c r="I86" s="272">
        <f>'Conditional Grants'!I86/'Conditional Grants'!I$91*100</f>
        <v>0.69516036577350038</v>
      </c>
      <c r="J86" s="281">
        <f>'Conditional Grants'!J86/'Conditional Grants'!J$91*100</f>
        <v>0.70109244162988527</v>
      </c>
      <c r="K86" s="272">
        <f>'Conditional Grants'!K86/'Conditional Grants'!K$91*100</f>
        <v>0.74160671104698928</v>
      </c>
      <c r="L86" s="281">
        <f>'Conditional Grants'!L86/'Conditional Grants'!L$91*100</f>
        <v>0.79508654937288181</v>
      </c>
      <c r="M86" s="272">
        <f>'Conditional Grants'!M86/'Conditional Grants'!M$91*100</f>
        <v>0.74863991341153968</v>
      </c>
      <c r="N86" s="281">
        <f>'Conditional Grants'!N86/'Conditional Grants'!N$91*100</f>
        <v>0.74432263901249995</v>
      </c>
      <c r="O86" s="272">
        <f>'Conditional Grants'!O86/'Conditional Grants'!O$91*100</f>
        <v>1.2868420743017326</v>
      </c>
      <c r="P86" s="281">
        <f>'Conditional Grants'!P86/'Conditional Grants'!P$91*100</f>
        <v>1.0128003359625772</v>
      </c>
      <c r="Q86" s="272">
        <f>'Conditional Grants'!Q86/'Conditional Grants'!Q$91*100</f>
        <v>1.1114407925514183</v>
      </c>
      <c r="R86" s="281"/>
      <c r="S86" s="272">
        <f>'Conditional Grants'!S86/'Conditional Grants'!S$91*100</f>
        <v>0.982263303295975</v>
      </c>
      <c r="T86" s="281"/>
      <c r="U86" s="272">
        <f>'Conditional Grants'!U86/'Conditional Grants'!U$91*100</f>
        <v>0.96840271440114811</v>
      </c>
      <c r="V86" s="281"/>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row>
    <row r="87" spans="1:90" s="253" customFormat="1">
      <c r="A87" s="269" t="s">
        <v>276</v>
      </c>
      <c r="B87" s="269"/>
      <c r="C87" s="496">
        <f>'Conditional Grants'!C87/'Conditional Grants %'!C$89*100</f>
        <v>5.6710711848302928</v>
      </c>
      <c r="D87" s="497">
        <f>'Conditional Grants'!D87/'Conditional Grants %'!D$89*100</f>
        <v>6.1239063793922419</v>
      </c>
      <c r="E87" s="497">
        <f>'Conditional Grants'!E87/'Conditional Grants %'!E$89*100</f>
        <v>6.1290328414896562</v>
      </c>
      <c r="F87" s="497">
        <f>'Conditional Grants'!F87/'Conditional Grants %'!F$89*100</f>
        <v>6.2190048022896667</v>
      </c>
      <c r="G87" s="493">
        <f>'Conditional Grants'!G87/'Conditional Grants'!G$91*100</f>
        <v>1.966243959648976</v>
      </c>
      <c r="H87" s="493">
        <f>'Conditional Grants'!H87/'Conditional Grants'!H$91*100</f>
        <v>1.5896067954378035</v>
      </c>
      <c r="I87" s="492">
        <f>'Conditional Grants'!I87/'Conditional Grants'!I$91*100</f>
        <v>2.1089016300988166</v>
      </c>
      <c r="J87" s="493">
        <f>'Conditional Grants'!J87/'Conditional Grants'!J$91*100</f>
        <v>1.9475824881820807</v>
      </c>
      <c r="K87" s="492">
        <f>'Conditional Grants'!K87/'Conditional Grants'!K$91*100</f>
        <v>2.1812126939021046</v>
      </c>
      <c r="L87" s="493">
        <f>'Conditional Grants'!L87/'Conditional Grants'!L$91*100</f>
        <v>1.9474111820265392</v>
      </c>
      <c r="M87" s="492">
        <f>'Conditional Grants'!M87/'Conditional Grants'!M$91*100</f>
        <v>2.3695634540525985</v>
      </c>
      <c r="N87" s="493">
        <f>'Conditional Grants'!N87/'Conditional Grants'!N$91*100</f>
        <v>1.8549326271647175</v>
      </c>
      <c r="O87" s="494">
        <f>'Conditional Grants'!O87/'Conditional Grants'!O$91*100</f>
        <v>2.7060539994657122</v>
      </c>
      <c r="P87" s="492">
        <f>'Conditional Grants'!P87/'Conditional Grants'!P$91*100</f>
        <v>2.3346357275488594</v>
      </c>
      <c r="Q87" s="492">
        <f>'Conditional Grants'!Q87/'Conditional Grants'!Q$91*100</f>
        <v>2.7487590687824102</v>
      </c>
      <c r="R87" s="493"/>
      <c r="S87" s="494">
        <f>'Conditional Grants'!S87/'Conditional Grants'!S$91*100</f>
        <v>2.3432830996115319</v>
      </c>
      <c r="T87" s="492"/>
      <c r="U87" s="494">
        <f>'Conditional Grants'!U87/'Conditional Grants'!U$91*100</f>
        <v>2.2085792300677589</v>
      </c>
      <c r="V87" s="49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row>
    <row r="88" spans="1:90" s="253" customFormat="1">
      <c r="A88" s="258"/>
      <c r="B88" s="257"/>
      <c r="C88" s="280"/>
      <c r="D88" s="278"/>
      <c r="E88" s="277"/>
      <c r="F88" s="278"/>
      <c r="G88" s="277"/>
      <c r="H88" s="484"/>
      <c r="I88" s="277"/>
      <c r="J88" s="484"/>
      <c r="K88" s="277">
        <v>0</v>
      </c>
      <c r="L88" s="484">
        <v>0</v>
      </c>
      <c r="M88" s="277"/>
      <c r="N88" s="484"/>
      <c r="O88" s="277"/>
      <c r="P88" s="279"/>
      <c r="Q88" s="277"/>
      <c r="R88" s="279"/>
      <c r="S88" s="277"/>
      <c r="T88" s="279"/>
      <c r="U88" s="277"/>
      <c r="V88" s="279"/>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row>
    <row r="89" spans="1:90" s="253" customFormat="1">
      <c r="A89" s="269" t="s">
        <v>251</v>
      </c>
      <c r="B89" s="259"/>
      <c r="C89" s="265">
        <v>2601946.0090415999</v>
      </c>
      <c r="D89" s="271">
        <v>2688575.4059444005</v>
      </c>
      <c r="E89" s="265">
        <v>3019289.0890404005</v>
      </c>
      <c r="F89" s="271">
        <v>2731212.2316462006</v>
      </c>
      <c r="G89" s="486">
        <f>'Conditional Grants'!G91</f>
        <v>20170200.501000002</v>
      </c>
      <c r="H89" s="485">
        <f>'Conditional Grants'!H91</f>
        <v>19905237</v>
      </c>
      <c r="I89" s="487">
        <f>'Conditional Grants'!I91</f>
        <v>22605343.995000001</v>
      </c>
      <c r="J89" s="486">
        <f>'Conditional Grants'!J91</f>
        <v>22655215</v>
      </c>
      <c r="K89" s="486">
        <f>'Conditional Grants'!K91</f>
        <v>27119226</v>
      </c>
      <c r="L89" s="485">
        <f>'Conditional Grants'!L91</f>
        <v>26594589</v>
      </c>
      <c r="M89" s="487">
        <f>'Conditional Grants'!M91</f>
        <v>34864692</v>
      </c>
      <c r="N89" s="486">
        <f>'Conditional Grants'!N91</f>
        <v>34218763.026999995</v>
      </c>
      <c r="O89" s="487">
        <f>'Conditional Grants'!O91</f>
        <v>41077940.063999996</v>
      </c>
      <c r="P89" s="486">
        <f>'Conditional Grants'!P91</f>
        <v>40304489</v>
      </c>
      <c r="Q89" s="487">
        <f>'Conditional Grants'!Q91</f>
        <v>43923939.923</v>
      </c>
      <c r="R89" s="486"/>
      <c r="S89" s="487">
        <f>'Conditional Grants'!S91</f>
        <v>46071668.002000004</v>
      </c>
      <c r="T89" s="486"/>
      <c r="U89" s="487">
        <f>'Conditional Grants'!U91</f>
        <v>50865955.937000006</v>
      </c>
      <c r="V89" s="486"/>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row>
    <row r="90" spans="1:90" s="253" customFormat="1">
      <c r="A90" s="257"/>
      <c r="B90" s="257"/>
      <c r="C90" s="266"/>
      <c r="D90" s="266"/>
      <c r="E90" s="266"/>
      <c r="F90" s="266"/>
      <c r="G90" s="266"/>
      <c r="H90" s="266"/>
      <c r="I90" s="266"/>
      <c r="J90" s="266"/>
      <c r="K90" s="266"/>
      <c r="L90" s="266"/>
      <c r="M90" s="266"/>
      <c r="N90" s="266"/>
      <c r="O90" s="266"/>
      <c r="P90" s="266"/>
      <c r="Q90" s="266"/>
      <c r="R90" s="266"/>
      <c r="S90" s="266"/>
      <c r="T90" s="266"/>
      <c r="U90" s="266"/>
      <c r="V90" s="266"/>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row>
    <row r="91" spans="1:90" s="253" customFormat="1">
      <c r="A91" s="257"/>
      <c r="B91" s="257"/>
      <c r="C91" s="266"/>
      <c r="D91" s="266"/>
      <c r="E91" s="266"/>
      <c r="F91" s="266"/>
      <c r="G91" s="266"/>
      <c r="H91" s="266"/>
      <c r="I91" s="266"/>
      <c r="J91" s="266"/>
      <c r="K91" s="266"/>
      <c r="L91" s="266"/>
      <c r="M91" s="266"/>
      <c r="N91" s="266"/>
      <c r="O91" s="266"/>
      <c r="P91" s="266"/>
      <c r="Q91" s="266"/>
      <c r="R91" s="266"/>
      <c r="S91" s="266"/>
      <c r="T91" s="266"/>
      <c r="U91" s="266"/>
      <c r="V91" s="266"/>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row>
    <row r="92" spans="1:90" s="253" customFormat="1">
      <c r="A92" s="257"/>
      <c r="B92" s="257"/>
      <c r="C92" s="266"/>
      <c r="D92" s="266"/>
      <c r="E92" s="266"/>
      <c r="F92" s="266"/>
      <c r="G92" s="266"/>
      <c r="H92" s="266"/>
      <c r="I92" s="266"/>
      <c r="J92" s="266"/>
      <c r="K92" s="266"/>
      <c r="L92" s="266"/>
      <c r="M92" s="266"/>
      <c r="N92" s="266"/>
      <c r="O92" s="266"/>
      <c r="P92" s="266"/>
      <c r="Q92" s="266"/>
      <c r="R92" s="266"/>
      <c r="S92" s="266"/>
      <c r="T92" s="266"/>
      <c r="U92" s="266"/>
      <c r="V92" s="266"/>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row>
    <row r="93" spans="1:90" s="253" customFormat="1">
      <c r="A93" s="257"/>
      <c r="B93" s="257"/>
      <c r="C93" s="266"/>
      <c r="D93" s="266"/>
      <c r="E93" s="266"/>
      <c r="F93" s="266"/>
      <c r="G93" s="266"/>
      <c r="H93" s="266"/>
      <c r="I93" s="266"/>
      <c r="J93" s="266"/>
      <c r="K93" s="266"/>
      <c r="L93" s="266"/>
      <c r="M93" s="266"/>
      <c r="N93" s="266"/>
      <c r="O93" s="266"/>
      <c r="P93" s="266"/>
      <c r="Q93" s="266"/>
      <c r="R93" s="266"/>
      <c r="S93" s="266"/>
      <c r="T93" s="266"/>
      <c r="U93" s="266"/>
      <c r="V93" s="266"/>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row>
    <row r="94" spans="1:90" s="253" customFormat="1">
      <c r="A94" s="257"/>
      <c r="B94" s="257"/>
      <c r="C94" s="266"/>
      <c r="D94" s="266"/>
      <c r="E94" s="266"/>
      <c r="F94" s="266"/>
      <c r="G94" s="266"/>
      <c r="H94" s="266"/>
      <c r="I94" s="266"/>
      <c r="J94" s="266"/>
      <c r="K94" s="266"/>
      <c r="L94" s="266"/>
      <c r="M94" s="266"/>
      <c r="N94" s="266"/>
      <c r="O94" s="266"/>
      <c r="P94" s="266"/>
      <c r="Q94" s="266"/>
      <c r="R94" s="266"/>
      <c r="S94" s="266"/>
      <c r="T94" s="266"/>
      <c r="U94" s="266"/>
      <c r="V94" s="266"/>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row>
    <row r="95" spans="1:90" s="253" customFormat="1">
      <c r="A95" s="257"/>
      <c r="B95" s="257"/>
      <c r="C95" s="266"/>
      <c r="D95" s="266"/>
      <c r="E95" s="266"/>
      <c r="F95" s="266"/>
      <c r="G95" s="266"/>
      <c r="H95" s="266"/>
      <c r="I95" s="266"/>
      <c r="J95" s="266"/>
      <c r="K95" s="266"/>
      <c r="L95" s="266"/>
      <c r="M95" s="266"/>
      <c r="N95" s="266"/>
      <c r="O95" s="266"/>
      <c r="P95" s="266"/>
      <c r="Q95" s="266"/>
      <c r="R95" s="266"/>
      <c r="S95" s="266"/>
      <c r="T95" s="266"/>
      <c r="U95" s="266"/>
      <c r="V95" s="266"/>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row>
    <row r="96" spans="1:90" s="253" customFormat="1">
      <c r="A96" s="257"/>
      <c r="B96" s="257"/>
      <c r="C96" s="266"/>
      <c r="D96" s="266"/>
      <c r="E96" s="266"/>
      <c r="F96" s="266"/>
      <c r="G96" s="266"/>
      <c r="H96" s="266"/>
      <c r="I96" s="266"/>
      <c r="J96" s="266"/>
      <c r="K96" s="266"/>
      <c r="L96" s="266"/>
      <c r="M96" s="266"/>
      <c r="N96" s="266"/>
      <c r="O96" s="266"/>
      <c r="P96" s="266"/>
      <c r="Q96" s="266"/>
      <c r="R96" s="266"/>
      <c r="S96" s="266"/>
      <c r="T96" s="266"/>
      <c r="U96" s="266"/>
      <c r="V96" s="266"/>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row>
    <row r="97" spans="1:90" s="253" customFormat="1">
      <c r="A97" s="257"/>
      <c r="B97" s="257"/>
      <c r="C97" s="266"/>
      <c r="D97" s="266"/>
      <c r="E97" s="266"/>
      <c r="F97" s="266"/>
      <c r="G97" s="266"/>
      <c r="H97" s="266"/>
      <c r="I97" s="266"/>
      <c r="J97" s="266"/>
      <c r="K97" s="266"/>
      <c r="L97" s="266"/>
      <c r="M97" s="266"/>
      <c r="N97" s="266"/>
      <c r="O97" s="266"/>
      <c r="P97" s="266"/>
      <c r="Q97" s="266"/>
      <c r="R97" s="266"/>
      <c r="S97" s="266"/>
      <c r="T97" s="266"/>
      <c r="U97" s="266"/>
      <c r="V97" s="266"/>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row>
    <row r="98" spans="1:90" s="253" customFormat="1">
      <c r="A98" s="257"/>
      <c r="B98" s="257"/>
      <c r="C98" s="266"/>
      <c r="D98" s="266"/>
      <c r="E98" s="266"/>
      <c r="F98" s="266"/>
      <c r="G98" s="266"/>
      <c r="H98" s="266"/>
      <c r="I98" s="266"/>
      <c r="J98" s="266"/>
      <c r="K98" s="266"/>
      <c r="L98" s="266"/>
      <c r="M98" s="266"/>
      <c r="N98" s="266"/>
      <c r="O98" s="266"/>
      <c r="P98" s="266"/>
      <c r="Q98" s="266"/>
      <c r="R98" s="266"/>
      <c r="S98" s="266"/>
      <c r="T98" s="266"/>
      <c r="U98" s="266"/>
      <c r="V98" s="266"/>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row>
    <row r="99" spans="1:90" s="253" customFormat="1">
      <c r="A99" s="257"/>
      <c r="B99" s="257"/>
      <c r="C99" s="266"/>
      <c r="D99" s="266"/>
      <c r="E99" s="266"/>
      <c r="F99" s="266"/>
      <c r="G99" s="266"/>
      <c r="H99" s="266"/>
      <c r="I99" s="266"/>
      <c r="J99" s="266"/>
      <c r="K99" s="266"/>
      <c r="L99" s="266"/>
      <c r="M99" s="266"/>
      <c r="N99" s="266"/>
      <c r="O99" s="266"/>
      <c r="P99" s="266"/>
      <c r="Q99" s="266"/>
      <c r="R99" s="266"/>
      <c r="S99" s="266"/>
      <c r="T99" s="266"/>
      <c r="U99" s="266"/>
      <c r="V99" s="266"/>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row>
    <row r="100" spans="1:90" s="253" customFormat="1">
      <c r="A100" s="257"/>
      <c r="B100" s="257"/>
      <c r="C100" s="266"/>
      <c r="D100" s="266"/>
      <c r="E100" s="266"/>
      <c r="F100" s="266"/>
      <c r="G100" s="266"/>
      <c r="H100" s="266"/>
      <c r="I100" s="266"/>
      <c r="J100" s="266"/>
      <c r="K100" s="266"/>
      <c r="L100" s="266"/>
      <c r="M100" s="266"/>
      <c r="N100" s="266"/>
      <c r="O100" s="266"/>
      <c r="P100" s="266"/>
      <c r="Q100" s="266"/>
      <c r="R100" s="266"/>
      <c r="S100" s="266"/>
      <c r="T100" s="266"/>
      <c r="U100" s="266"/>
      <c r="V100" s="266"/>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row>
    <row r="101" spans="1:90" s="253" customFormat="1">
      <c r="A101" s="257"/>
      <c r="B101" s="257"/>
      <c r="C101" s="266"/>
      <c r="D101" s="266"/>
      <c r="E101" s="266"/>
      <c r="F101" s="266"/>
      <c r="G101" s="266"/>
      <c r="H101" s="266"/>
      <c r="I101" s="266"/>
      <c r="J101" s="266"/>
      <c r="K101" s="266"/>
      <c r="L101" s="266"/>
      <c r="M101" s="266"/>
      <c r="N101" s="266"/>
      <c r="O101" s="266"/>
      <c r="P101" s="266"/>
      <c r="Q101" s="266"/>
      <c r="R101" s="266"/>
      <c r="S101" s="266"/>
      <c r="T101" s="266"/>
      <c r="U101" s="266"/>
      <c r="V101" s="266"/>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row>
    <row r="102" spans="1:90" s="253" customFormat="1">
      <c r="A102" s="257"/>
      <c r="B102" s="257"/>
      <c r="C102" s="266"/>
      <c r="D102" s="266"/>
      <c r="E102" s="266"/>
      <c r="F102" s="266"/>
      <c r="G102" s="266"/>
      <c r="H102" s="266"/>
      <c r="I102" s="266"/>
      <c r="J102" s="266"/>
      <c r="K102" s="266"/>
      <c r="L102" s="266"/>
      <c r="M102" s="266"/>
      <c r="N102" s="266"/>
      <c r="O102" s="266"/>
      <c r="P102" s="266"/>
      <c r="Q102" s="266"/>
      <c r="R102" s="266"/>
      <c r="S102" s="266"/>
      <c r="T102" s="266"/>
      <c r="U102" s="266"/>
      <c r="V102" s="266"/>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row>
    <row r="103" spans="1:90" s="253" customFormat="1">
      <c r="A103" s="257"/>
      <c r="B103" s="257"/>
      <c r="C103" s="266"/>
      <c r="D103" s="266"/>
      <c r="E103" s="266"/>
      <c r="F103" s="266"/>
      <c r="G103" s="266"/>
      <c r="H103" s="266"/>
      <c r="I103" s="266"/>
      <c r="J103" s="266"/>
      <c r="K103" s="266"/>
      <c r="L103" s="266"/>
      <c r="M103" s="266"/>
      <c r="N103" s="266"/>
      <c r="O103" s="266"/>
      <c r="P103" s="266"/>
      <c r="Q103" s="266"/>
      <c r="R103" s="266"/>
      <c r="S103" s="266"/>
      <c r="T103" s="266"/>
      <c r="U103" s="266"/>
      <c r="V103" s="266"/>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row>
    <row r="104" spans="1:90" s="253" customFormat="1">
      <c r="A104" s="257"/>
      <c r="B104" s="257"/>
      <c r="C104" s="266"/>
      <c r="D104" s="266"/>
      <c r="E104" s="266"/>
      <c r="F104" s="266"/>
      <c r="G104" s="266"/>
      <c r="H104" s="266"/>
      <c r="I104" s="266"/>
      <c r="J104" s="266"/>
      <c r="K104" s="266"/>
      <c r="L104" s="266"/>
      <c r="M104" s="266"/>
      <c r="N104" s="266"/>
      <c r="O104" s="266"/>
      <c r="P104" s="266"/>
      <c r="Q104" s="266"/>
      <c r="R104" s="266"/>
      <c r="S104" s="266"/>
      <c r="T104" s="266"/>
      <c r="U104" s="266"/>
      <c r="V104" s="266"/>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row>
    <row r="105" spans="1:90" s="253" customFormat="1">
      <c r="A105" s="257"/>
      <c r="B105" s="257"/>
      <c r="C105" s="266"/>
      <c r="D105" s="266"/>
      <c r="E105" s="266"/>
      <c r="F105" s="266"/>
      <c r="G105" s="266"/>
      <c r="H105" s="266"/>
      <c r="I105" s="266"/>
      <c r="J105" s="266"/>
      <c r="K105" s="266"/>
      <c r="L105" s="266"/>
      <c r="M105" s="266"/>
      <c r="N105" s="266"/>
      <c r="O105" s="266"/>
      <c r="P105" s="266"/>
      <c r="Q105" s="266"/>
      <c r="R105" s="266"/>
      <c r="S105" s="266"/>
      <c r="T105" s="266"/>
      <c r="U105" s="266"/>
      <c r="V105" s="266"/>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row>
    <row r="106" spans="1:90" s="253" customFormat="1">
      <c r="A106" s="257"/>
      <c r="B106" s="257"/>
      <c r="C106" s="266"/>
      <c r="D106" s="266"/>
      <c r="E106" s="266"/>
      <c r="F106" s="266"/>
      <c r="G106" s="266"/>
      <c r="H106" s="266"/>
      <c r="I106" s="266"/>
      <c r="J106" s="266"/>
      <c r="K106" s="266"/>
      <c r="L106" s="266"/>
      <c r="M106" s="266"/>
      <c r="N106" s="266"/>
      <c r="O106" s="266"/>
      <c r="P106" s="266"/>
      <c r="Q106" s="266"/>
      <c r="R106" s="266"/>
      <c r="S106" s="266"/>
      <c r="T106" s="266"/>
      <c r="U106" s="266"/>
      <c r="V106" s="266"/>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row>
    <row r="107" spans="1:90" s="253" customFormat="1">
      <c r="A107" s="257"/>
      <c r="B107" s="257"/>
      <c r="C107" s="266"/>
      <c r="D107" s="266"/>
      <c r="E107" s="266"/>
      <c r="F107" s="266"/>
      <c r="G107" s="266"/>
      <c r="H107" s="266"/>
      <c r="I107" s="266"/>
      <c r="J107" s="266"/>
      <c r="K107" s="266"/>
      <c r="L107" s="266"/>
      <c r="M107" s="266"/>
      <c r="N107" s="266"/>
      <c r="O107" s="266"/>
      <c r="P107" s="266"/>
      <c r="Q107" s="266"/>
      <c r="R107" s="266"/>
      <c r="S107" s="266"/>
      <c r="T107" s="266"/>
      <c r="U107" s="266"/>
      <c r="V107" s="266"/>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row>
    <row r="108" spans="1:90" s="253" customFormat="1">
      <c r="A108" s="257"/>
      <c r="B108" s="257"/>
      <c r="C108" s="266"/>
      <c r="D108" s="266"/>
      <c r="E108" s="266"/>
      <c r="F108" s="266"/>
      <c r="G108" s="266"/>
      <c r="H108" s="266"/>
      <c r="I108" s="266"/>
      <c r="J108" s="266"/>
      <c r="K108" s="266"/>
      <c r="L108" s="266"/>
      <c r="M108" s="266"/>
      <c r="N108" s="266"/>
      <c r="O108" s="266"/>
      <c r="P108" s="266"/>
      <c r="Q108" s="266"/>
      <c r="R108" s="266"/>
      <c r="S108" s="266"/>
      <c r="T108" s="266"/>
      <c r="U108" s="266"/>
      <c r="V108" s="266"/>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row>
    <row r="109" spans="1:90" s="253" customFormat="1">
      <c r="A109" s="257"/>
      <c r="B109" s="257"/>
      <c r="C109" s="266"/>
      <c r="D109" s="266"/>
      <c r="E109" s="266"/>
      <c r="F109" s="266"/>
      <c r="G109" s="266"/>
      <c r="H109" s="266"/>
      <c r="I109" s="266"/>
      <c r="J109" s="266"/>
      <c r="K109" s="266"/>
      <c r="L109" s="266"/>
      <c r="M109" s="266"/>
      <c r="N109" s="266"/>
      <c r="O109" s="266"/>
      <c r="P109" s="266"/>
      <c r="Q109" s="266"/>
      <c r="R109" s="266"/>
      <c r="S109" s="266"/>
      <c r="T109" s="266"/>
      <c r="U109" s="266"/>
      <c r="V109" s="266"/>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row>
    <row r="110" spans="1:90" s="253" customFormat="1">
      <c r="A110" s="257"/>
      <c r="B110" s="257"/>
      <c r="C110" s="266"/>
      <c r="D110" s="266"/>
      <c r="E110" s="266"/>
      <c r="F110" s="266"/>
      <c r="G110" s="266"/>
      <c r="H110" s="266"/>
      <c r="I110" s="266"/>
      <c r="J110" s="266"/>
      <c r="K110" s="266"/>
      <c r="L110" s="266"/>
      <c r="M110" s="266"/>
      <c r="N110" s="266"/>
      <c r="O110" s="266"/>
      <c r="P110" s="266"/>
      <c r="Q110" s="266"/>
      <c r="R110" s="266"/>
      <c r="S110" s="266"/>
      <c r="T110" s="266"/>
      <c r="U110" s="266"/>
      <c r="V110" s="266"/>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row>
    <row r="111" spans="1:90" s="253" customFormat="1">
      <c r="A111" s="257"/>
      <c r="B111" s="257"/>
      <c r="C111" s="266"/>
      <c r="D111" s="266"/>
      <c r="E111" s="266"/>
      <c r="F111" s="266"/>
      <c r="G111" s="266"/>
      <c r="H111" s="266"/>
      <c r="I111" s="266"/>
      <c r="J111" s="266"/>
      <c r="K111" s="266"/>
      <c r="L111" s="266"/>
      <c r="M111" s="266"/>
      <c r="N111" s="266"/>
      <c r="O111" s="266"/>
      <c r="P111" s="266"/>
      <c r="Q111" s="266"/>
      <c r="R111" s="266"/>
      <c r="S111" s="266"/>
      <c r="T111" s="266"/>
      <c r="U111" s="266"/>
      <c r="V111" s="266"/>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row>
    <row r="112" spans="1:90" s="253" customFormat="1">
      <c r="A112" s="257"/>
      <c r="B112" s="257"/>
      <c r="C112" s="266"/>
      <c r="D112" s="266"/>
      <c r="E112" s="266"/>
      <c r="F112" s="266"/>
      <c r="G112" s="266"/>
      <c r="H112" s="266"/>
      <c r="I112" s="266"/>
      <c r="J112" s="266"/>
      <c r="K112" s="266"/>
      <c r="L112" s="266"/>
      <c r="M112" s="266"/>
      <c r="N112" s="266"/>
      <c r="O112" s="266"/>
      <c r="P112" s="266"/>
      <c r="Q112" s="266"/>
      <c r="R112" s="266"/>
      <c r="S112" s="266"/>
      <c r="T112" s="266"/>
      <c r="U112" s="266"/>
      <c r="V112" s="266"/>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row>
    <row r="113" spans="1:90" s="253" customFormat="1">
      <c r="A113" s="257"/>
      <c r="B113" s="257"/>
      <c r="C113" s="266"/>
      <c r="D113" s="266"/>
      <c r="E113" s="266"/>
      <c r="F113" s="266"/>
      <c r="G113" s="266"/>
      <c r="H113" s="266"/>
      <c r="I113" s="266"/>
      <c r="J113" s="266"/>
      <c r="K113" s="266"/>
      <c r="L113" s="266"/>
      <c r="M113" s="266"/>
      <c r="N113" s="266"/>
      <c r="O113" s="266"/>
      <c r="P113" s="266"/>
      <c r="Q113" s="266"/>
      <c r="R113" s="266"/>
      <c r="S113" s="266"/>
      <c r="T113" s="266"/>
      <c r="U113" s="266"/>
      <c r="V113" s="266"/>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row>
    <row r="114" spans="1:90" s="253" customFormat="1">
      <c r="A114" s="257"/>
      <c r="B114" s="257"/>
      <c r="C114" s="266"/>
      <c r="D114" s="266"/>
      <c r="E114" s="266"/>
      <c r="F114" s="266"/>
      <c r="G114" s="266"/>
      <c r="H114" s="266"/>
      <c r="I114" s="266"/>
      <c r="J114" s="266"/>
      <c r="K114" s="266"/>
      <c r="L114" s="266"/>
      <c r="M114" s="266"/>
      <c r="N114" s="266"/>
      <c r="O114" s="266"/>
      <c r="P114" s="266"/>
      <c r="Q114" s="266"/>
      <c r="R114" s="266"/>
      <c r="S114" s="266"/>
      <c r="T114" s="266"/>
      <c r="U114" s="266"/>
      <c r="V114" s="266"/>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row>
    <row r="115" spans="1:90" s="253" customFormat="1">
      <c r="A115" s="257"/>
      <c r="B115" s="257"/>
      <c r="C115" s="266"/>
      <c r="D115" s="266"/>
      <c r="E115" s="266"/>
      <c r="F115" s="266"/>
      <c r="G115" s="266"/>
      <c r="H115" s="266"/>
      <c r="I115" s="266"/>
      <c r="J115" s="266"/>
      <c r="K115" s="266"/>
      <c r="L115" s="266"/>
      <c r="M115" s="266"/>
      <c r="N115" s="266"/>
      <c r="O115" s="266"/>
      <c r="P115" s="266"/>
      <c r="Q115" s="266"/>
      <c r="R115" s="266"/>
      <c r="S115" s="266"/>
      <c r="T115" s="266"/>
      <c r="U115" s="266"/>
      <c r="V115" s="266"/>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row>
    <row r="116" spans="1:90" s="253" customFormat="1">
      <c r="A116" s="257"/>
      <c r="B116" s="257"/>
      <c r="C116" s="266"/>
      <c r="D116" s="266"/>
      <c r="E116" s="266"/>
      <c r="F116" s="266"/>
      <c r="G116" s="266"/>
      <c r="H116" s="266"/>
      <c r="I116" s="266"/>
      <c r="J116" s="266"/>
      <c r="K116" s="266"/>
      <c r="L116" s="266"/>
      <c r="M116" s="266"/>
      <c r="N116" s="266"/>
      <c r="O116" s="266"/>
      <c r="P116" s="266"/>
      <c r="Q116" s="266"/>
      <c r="R116" s="266"/>
      <c r="S116" s="266"/>
      <c r="T116" s="266"/>
      <c r="U116" s="266"/>
      <c r="V116" s="266"/>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row>
    <row r="117" spans="1:90" s="253" customFormat="1">
      <c r="A117" s="257"/>
      <c r="B117" s="257"/>
      <c r="C117" s="266"/>
      <c r="D117" s="266"/>
      <c r="E117" s="266"/>
      <c r="F117" s="266"/>
      <c r="G117" s="266"/>
      <c r="H117" s="266"/>
      <c r="I117" s="266"/>
      <c r="J117" s="266"/>
      <c r="K117" s="266"/>
      <c r="L117" s="266"/>
      <c r="M117" s="266"/>
      <c r="N117" s="266"/>
      <c r="O117" s="266"/>
      <c r="P117" s="266"/>
      <c r="Q117" s="266"/>
      <c r="R117" s="266"/>
      <c r="S117" s="266"/>
      <c r="T117" s="266"/>
      <c r="U117" s="266"/>
      <c r="V117" s="266"/>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row>
    <row r="118" spans="1:90" s="253" customFormat="1">
      <c r="A118" s="257"/>
      <c r="B118" s="257"/>
      <c r="C118" s="266"/>
      <c r="D118" s="266"/>
      <c r="E118" s="266"/>
      <c r="F118" s="266"/>
      <c r="G118" s="266"/>
      <c r="H118" s="266"/>
      <c r="I118" s="266"/>
      <c r="J118" s="266"/>
      <c r="K118" s="266"/>
      <c r="L118" s="266"/>
      <c r="M118" s="266"/>
      <c r="N118" s="266"/>
      <c r="O118" s="266"/>
      <c r="P118" s="266"/>
      <c r="Q118" s="266"/>
      <c r="R118" s="266"/>
      <c r="S118" s="266"/>
      <c r="T118" s="266"/>
      <c r="U118" s="266"/>
      <c r="V118" s="266"/>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row>
    <row r="119" spans="1:90" s="253" customFormat="1">
      <c r="A119" s="257"/>
      <c r="B119" s="257"/>
      <c r="C119" s="266"/>
      <c r="D119" s="266"/>
      <c r="E119" s="266"/>
      <c r="F119" s="266"/>
      <c r="G119" s="266"/>
      <c r="H119" s="266"/>
      <c r="I119" s="266"/>
      <c r="J119" s="266"/>
      <c r="K119" s="266"/>
      <c r="L119" s="266"/>
      <c r="M119" s="266"/>
      <c r="N119" s="266"/>
      <c r="O119" s="266"/>
      <c r="P119" s="266"/>
      <c r="Q119" s="266"/>
      <c r="R119" s="266"/>
      <c r="S119" s="266"/>
      <c r="T119" s="266"/>
      <c r="U119" s="266"/>
      <c r="V119" s="266"/>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row>
    <row r="120" spans="1:90" s="253" customFormat="1">
      <c r="A120" s="257"/>
      <c r="B120" s="257"/>
      <c r="C120" s="266"/>
      <c r="D120" s="266"/>
      <c r="E120" s="266"/>
      <c r="F120" s="266"/>
      <c r="G120" s="266"/>
      <c r="H120" s="266"/>
      <c r="I120" s="266"/>
      <c r="J120" s="266"/>
      <c r="K120" s="266"/>
      <c r="L120" s="266"/>
      <c r="M120" s="266"/>
      <c r="N120" s="266"/>
      <c r="O120" s="266"/>
      <c r="P120" s="266"/>
      <c r="Q120" s="266"/>
      <c r="R120" s="266"/>
      <c r="S120" s="266"/>
      <c r="T120" s="266"/>
      <c r="U120" s="266"/>
      <c r="V120" s="266"/>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row>
    <row r="121" spans="1:90" s="253" customFormat="1">
      <c r="A121" s="257"/>
      <c r="B121" s="257"/>
      <c r="C121" s="266"/>
      <c r="D121" s="266"/>
      <c r="E121" s="266"/>
      <c r="F121" s="266"/>
      <c r="G121" s="266"/>
      <c r="H121" s="266"/>
      <c r="I121" s="266"/>
      <c r="J121" s="266"/>
      <c r="K121" s="266"/>
      <c r="L121" s="266"/>
      <c r="M121" s="266"/>
      <c r="N121" s="266"/>
      <c r="O121" s="266"/>
      <c r="P121" s="266"/>
      <c r="Q121" s="266"/>
      <c r="R121" s="266"/>
      <c r="S121" s="266"/>
      <c r="T121" s="266"/>
      <c r="U121" s="266"/>
      <c r="V121" s="266"/>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row>
    <row r="122" spans="1:90" s="253" customFormat="1">
      <c r="A122" s="257"/>
      <c r="B122" s="257"/>
      <c r="C122" s="266"/>
      <c r="D122" s="266"/>
      <c r="E122" s="266"/>
      <c r="F122" s="266"/>
      <c r="G122" s="266"/>
      <c r="H122" s="266"/>
      <c r="I122" s="266"/>
      <c r="J122" s="266"/>
      <c r="K122" s="266"/>
      <c r="L122" s="266"/>
      <c r="M122" s="266"/>
      <c r="N122" s="266"/>
      <c r="O122" s="266"/>
      <c r="P122" s="266"/>
      <c r="Q122" s="266"/>
      <c r="R122" s="266"/>
      <c r="S122" s="266"/>
      <c r="T122" s="266"/>
      <c r="U122" s="266"/>
      <c r="V122" s="266"/>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row>
    <row r="343" spans="1:255" s="261" customFormat="1">
      <c r="A343" s="257"/>
      <c r="B343" s="257"/>
      <c r="C343" s="266"/>
      <c r="D343" s="266"/>
      <c r="E343" s="266"/>
      <c r="F343" s="266"/>
      <c r="G343" s="266"/>
      <c r="H343" s="266"/>
      <c r="I343" s="266"/>
      <c r="J343" s="266"/>
      <c r="K343" s="266"/>
      <c r="L343" s="266"/>
      <c r="M343" s="266"/>
      <c r="N343" s="266"/>
      <c r="O343" s="266"/>
      <c r="P343" s="266"/>
      <c r="Q343" s="266"/>
      <c r="R343" s="266"/>
      <c r="S343" s="266"/>
      <c r="T343" s="266"/>
      <c r="U343" s="266"/>
      <c r="V343" s="266"/>
      <c r="W343" s="2"/>
      <c r="X343" s="2"/>
      <c r="Y343" s="2"/>
      <c r="Z343" s="2"/>
      <c r="AA343" s="2"/>
      <c r="AB343" s="2"/>
      <c r="AC343" s="2"/>
      <c r="AD343" s="2"/>
      <c r="AE343" s="2"/>
      <c r="AF343" s="2"/>
      <c r="AG343" s="2"/>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c r="FL343" s="2"/>
      <c r="FM343" s="2"/>
      <c r="FN343" s="2"/>
      <c r="FO343" s="2"/>
      <c r="FP343" s="2"/>
      <c r="FQ343" s="2"/>
      <c r="FR343" s="2"/>
      <c r="FS343" s="2"/>
      <c r="FT343" s="2"/>
      <c r="FU343" s="2"/>
      <c r="FV343" s="2"/>
      <c r="FW343" s="2"/>
      <c r="FX343" s="2"/>
      <c r="FY343" s="2"/>
      <c r="FZ343" s="2"/>
      <c r="GA343" s="2"/>
      <c r="GB343" s="2"/>
      <c r="GC343" s="2"/>
      <c r="GD343" s="2"/>
      <c r="GE343" s="2"/>
      <c r="GF343" s="2"/>
      <c r="GG343" s="2"/>
      <c r="GH343" s="2"/>
      <c r="GI343" s="2"/>
      <c r="GJ343" s="2"/>
      <c r="GK343" s="2"/>
      <c r="GL343" s="2"/>
      <c r="GM343" s="2"/>
      <c r="GN343" s="2"/>
      <c r="GO343" s="2"/>
      <c r="GP343" s="2"/>
      <c r="GQ343" s="2"/>
      <c r="GR343" s="2"/>
      <c r="GS343" s="2"/>
      <c r="GT343" s="2"/>
      <c r="GU343" s="2"/>
      <c r="GV343" s="2"/>
      <c r="GW343" s="2"/>
      <c r="GX343" s="2"/>
      <c r="GY343" s="2"/>
      <c r="GZ343" s="2"/>
      <c r="HA343" s="2"/>
      <c r="HB343" s="2"/>
      <c r="HC343" s="2"/>
      <c r="HD343" s="2"/>
      <c r="HE343" s="2"/>
      <c r="HF343" s="2"/>
      <c r="HG343" s="2"/>
      <c r="HH343" s="2"/>
      <c r="HI343" s="2"/>
      <c r="HJ343" s="2"/>
      <c r="HK343" s="2"/>
      <c r="HL343" s="2"/>
      <c r="HM343" s="2"/>
      <c r="HN343" s="2"/>
      <c r="HO343" s="2"/>
      <c r="HP343" s="2"/>
      <c r="HQ343" s="2"/>
      <c r="HR343" s="2"/>
      <c r="HS343" s="2"/>
      <c r="HT343" s="2"/>
      <c r="HU343" s="2"/>
      <c r="HV343" s="2"/>
      <c r="HW343" s="2"/>
      <c r="HX343" s="2"/>
      <c r="HY343" s="2"/>
      <c r="HZ343" s="2"/>
      <c r="IA343" s="2"/>
      <c r="IB343" s="2"/>
      <c r="IC343" s="2"/>
      <c r="ID343" s="2"/>
      <c r="IE343" s="2"/>
      <c r="IF343" s="2"/>
      <c r="IG343" s="2"/>
      <c r="IH343" s="2"/>
      <c r="II343" s="2"/>
      <c r="IJ343" s="2"/>
      <c r="IK343" s="2"/>
      <c r="IL343" s="2"/>
      <c r="IM343" s="2"/>
      <c r="IN343" s="2"/>
      <c r="IO343" s="2"/>
      <c r="IP343" s="2"/>
      <c r="IQ343" s="2"/>
      <c r="IR343" s="2"/>
      <c r="IS343" s="2"/>
      <c r="IT343" s="2"/>
      <c r="IU343" s="2"/>
    </row>
    <row r="344" spans="1:255" s="261" customFormat="1">
      <c r="A344" s="257"/>
      <c r="B344" s="257"/>
      <c r="C344" s="266"/>
      <c r="D344" s="266"/>
      <c r="E344" s="266"/>
      <c r="F344" s="266"/>
      <c r="G344" s="266"/>
      <c r="H344" s="266"/>
      <c r="I344" s="266"/>
      <c r="J344" s="266"/>
      <c r="K344" s="266"/>
      <c r="L344" s="266"/>
      <c r="M344" s="266"/>
      <c r="N344" s="266"/>
      <c r="O344" s="266"/>
      <c r="P344" s="266"/>
      <c r="Q344" s="266"/>
      <c r="R344" s="266"/>
      <c r="S344" s="266"/>
      <c r="T344" s="266"/>
      <c r="U344" s="266"/>
      <c r="V344" s="266"/>
      <c r="W344" s="2"/>
      <c r="X344" s="2"/>
      <c r="Y344" s="2"/>
      <c r="Z344" s="2"/>
      <c r="AA344" s="2"/>
      <c r="AB344" s="2"/>
      <c r="AC344" s="2"/>
      <c r="AD344" s="2"/>
      <c r="AE344" s="2"/>
      <c r="AF344" s="2"/>
      <c r="AG344" s="2"/>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c r="FL344" s="2"/>
      <c r="FM344" s="2"/>
      <c r="FN344" s="2"/>
      <c r="FO344" s="2"/>
      <c r="FP344" s="2"/>
      <c r="FQ344" s="2"/>
      <c r="FR344" s="2"/>
      <c r="FS344" s="2"/>
      <c r="FT344" s="2"/>
      <c r="FU344" s="2"/>
      <c r="FV344" s="2"/>
      <c r="FW344" s="2"/>
      <c r="FX344" s="2"/>
      <c r="FY344" s="2"/>
      <c r="FZ344" s="2"/>
      <c r="GA344" s="2"/>
      <c r="GB344" s="2"/>
      <c r="GC344" s="2"/>
      <c r="GD344" s="2"/>
      <c r="GE344" s="2"/>
      <c r="GF344" s="2"/>
      <c r="GG344" s="2"/>
      <c r="GH344" s="2"/>
      <c r="GI344" s="2"/>
      <c r="GJ344" s="2"/>
      <c r="GK344" s="2"/>
      <c r="GL344" s="2"/>
      <c r="GM344" s="2"/>
      <c r="GN344" s="2"/>
      <c r="GO344" s="2"/>
      <c r="GP344" s="2"/>
      <c r="GQ344" s="2"/>
      <c r="GR344" s="2"/>
      <c r="GS344" s="2"/>
      <c r="GT344" s="2"/>
      <c r="GU344" s="2"/>
      <c r="GV344" s="2"/>
      <c r="GW344" s="2"/>
      <c r="GX344" s="2"/>
      <c r="GY344" s="2"/>
      <c r="GZ344" s="2"/>
      <c r="HA344" s="2"/>
      <c r="HB344" s="2"/>
      <c r="HC344" s="2"/>
      <c r="HD344" s="2"/>
      <c r="HE344" s="2"/>
      <c r="HF344" s="2"/>
      <c r="HG344" s="2"/>
      <c r="HH344" s="2"/>
      <c r="HI344" s="2"/>
      <c r="HJ344" s="2"/>
      <c r="HK344" s="2"/>
      <c r="HL344" s="2"/>
      <c r="HM344" s="2"/>
      <c r="HN344" s="2"/>
      <c r="HO344" s="2"/>
      <c r="HP344" s="2"/>
      <c r="HQ344" s="2"/>
      <c r="HR344" s="2"/>
      <c r="HS344" s="2"/>
      <c r="HT344" s="2"/>
      <c r="HU344" s="2"/>
      <c r="HV344" s="2"/>
      <c r="HW344" s="2"/>
      <c r="HX344" s="2"/>
      <c r="HY344" s="2"/>
      <c r="HZ344" s="2"/>
      <c r="IA344" s="2"/>
      <c r="IB344" s="2"/>
      <c r="IC344" s="2"/>
      <c r="ID344" s="2"/>
      <c r="IE344" s="2"/>
      <c r="IF344" s="2"/>
      <c r="IG344" s="2"/>
      <c r="IH344" s="2"/>
      <c r="II344" s="2"/>
      <c r="IJ344" s="2"/>
      <c r="IK344" s="2"/>
      <c r="IL344" s="2"/>
      <c r="IM344" s="2"/>
      <c r="IN344" s="2"/>
      <c r="IO344" s="2"/>
      <c r="IP344" s="2"/>
      <c r="IQ344" s="2"/>
      <c r="IR344" s="2"/>
      <c r="IS344" s="2"/>
      <c r="IT344" s="2"/>
      <c r="IU344" s="2"/>
    </row>
    <row r="345" spans="1:255" s="261" customFormat="1">
      <c r="A345" s="257"/>
      <c r="B345" s="257"/>
      <c r="C345" s="266"/>
      <c r="D345" s="266"/>
      <c r="E345" s="266"/>
      <c r="F345" s="266"/>
      <c r="G345" s="266"/>
      <c r="H345" s="266"/>
      <c r="I345" s="266"/>
      <c r="J345" s="266"/>
      <c r="K345" s="266"/>
      <c r="L345" s="266"/>
      <c r="M345" s="266"/>
      <c r="N345" s="266"/>
      <c r="O345" s="266"/>
      <c r="P345" s="266"/>
      <c r="Q345" s="266"/>
      <c r="R345" s="266"/>
      <c r="S345" s="266"/>
      <c r="T345" s="266"/>
      <c r="U345" s="266"/>
      <c r="V345" s="266"/>
      <c r="W345" s="2"/>
      <c r="X345" s="2"/>
      <c r="Y345" s="2"/>
      <c r="Z345" s="2"/>
      <c r="AA345" s="2"/>
      <c r="AB345" s="2"/>
      <c r="AC345" s="2"/>
      <c r="AD345" s="2"/>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c r="FL345" s="2"/>
      <c r="FM345" s="2"/>
      <c r="FN345" s="2"/>
      <c r="FO345" s="2"/>
      <c r="FP345" s="2"/>
      <c r="FQ345" s="2"/>
      <c r="FR345" s="2"/>
      <c r="FS345" s="2"/>
      <c r="FT345" s="2"/>
      <c r="FU345" s="2"/>
      <c r="FV345" s="2"/>
      <c r="FW345" s="2"/>
      <c r="FX345" s="2"/>
      <c r="FY345" s="2"/>
      <c r="FZ345" s="2"/>
      <c r="GA345" s="2"/>
      <c r="GB345" s="2"/>
      <c r="GC345" s="2"/>
      <c r="GD345" s="2"/>
      <c r="GE345" s="2"/>
      <c r="GF345" s="2"/>
      <c r="GG345" s="2"/>
      <c r="GH345" s="2"/>
      <c r="GI345" s="2"/>
      <c r="GJ345" s="2"/>
      <c r="GK345" s="2"/>
      <c r="GL345" s="2"/>
      <c r="GM345" s="2"/>
      <c r="GN345" s="2"/>
      <c r="GO345" s="2"/>
      <c r="GP345" s="2"/>
      <c r="GQ345" s="2"/>
      <c r="GR345" s="2"/>
      <c r="GS345" s="2"/>
      <c r="GT345" s="2"/>
      <c r="GU345" s="2"/>
      <c r="GV345" s="2"/>
      <c r="GW345" s="2"/>
      <c r="GX345" s="2"/>
      <c r="GY345" s="2"/>
      <c r="GZ345" s="2"/>
      <c r="HA345" s="2"/>
      <c r="HB345" s="2"/>
      <c r="HC345" s="2"/>
      <c r="HD345" s="2"/>
      <c r="HE345" s="2"/>
      <c r="HF345" s="2"/>
      <c r="HG345" s="2"/>
      <c r="HH345" s="2"/>
      <c r="HI345" s="2"/>
      <c r="HJ345" s="2"/>
      <c r="HK345" s="2"/>
      <c r="HL345" s="2"/>
      <c r="HM345" s="2"/>
      <c r="HN345" s="2"/>
      <c r="HO345" s="2"/>
      <c r="HP345" s="2"/>
      <c r="HQ345" s="2"/>
      <c r="HR345" s="2"/>
      <c r="HS345" s="2"/>
      <c r="HT345" s="2"/>
      <c r="HU345" s="2"/>
      <c r="HV345" s="2"/>
      <c r="HW345" s="2"/>
      <c r="HX345" s="2"/>
      <c r="HY345" s="2"/>
      <c r="HZ345" s="2"/>
      <c r="IA345" s="2"/>
      <c r="IB345" s="2"/>
      <c r="IC345" s="2"/>
      <c r="ID345" s="2"/>
      <c r="IE345" s="2"/>
      <c r="IF345" s="2"/>
      <c r="IG345" s="2"/>
      <c r="IH345" s="2"/>
      <c r="II345" s="2"/>
      <c r="IJ345" s="2"/>
      <c r="IK345" s="2"/>
      <c r="IL345" s="2"/>
      <c r="IM345" s="2"/>
      <c r="IN345" s="2"/>
      <c r="IO345" s="2"/>
      <c r="IP345" s="2"/>
      <c r="IQ345" s="2"/>
      <c r="IR345" s="2"/>
      <c r="IS345" s="2"/>
      <c r="IT345" s="2"/>
      <c r="IU345" s="2"/>
    </row>
    <row r="349" spans="1:255" s="261" customFormat="1">
      <c r="A349" s="257"/>
      <c r="B349" s="257"/>
      <c r="C349" s="266"/>
      <c r="D349" s="266"/>
      <c r="E349" s="266"/>
      <c r="F349" s="266"/>
      <c r="G349" s="266"/>
      <c r="H349" s="266"/>
      <c r="I349" s="266"/>
      <c r="J349" s="266"/>
      <c r="K349" s="266"/>
      <c r="L349" s="266"/>
      <c r="M349" s="266"/>
      <c r="N349" s="266"/>
      <c r="O349" s="266"/>
      <c r="P349" s="266"/>
      <c r="Q349" s="266"/>
      <c r="R349" s="266"/>
      <c r="S349" s="266"/>
      <c r="T349" s="266"/>
      <c r="U349" s="266"/>
      <c r="V349" s="266"/>
      <c r="W349" s="2"/>
      <c r="X349" s="2"/>
      <c r="Y349" s="2"/>
      <c r="Z349" s="2"/>
      <c r="AA349" s="2"/>
      <c r="AB349" s="2"/>
      <c r="AC349" s="2"/>
      <c r="AD349" s="2"/>
      <c r="AE349" s="2"/>
      <c r="AF349" s="2"/>
      <c r="AG349" s="2"/>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c r="FL349" s="2"/>
      <c r="FM349" s="2"/>
      <c r="FN349" s="2"/>
      <c r="FO349" s="2"/>
      <c r="FP349" s="2"/>
      <c r="FQ349" s="2"/>
      <c r="FR349" s="2"/>
      <c r="FS349" s="2"/>
      <c r="FT349" s="2"/>
      <c r="FU349" s="2"/>
      <c r="FV349" s="2"/>
      <c r="FW349" s="2"/>
      <c r="FX349" s="2"/>
      <c r="FY349" s="2"/>
      <c r="FZ349" s="2"/>
      <c r="GA349" s="2"/>
      <c r="GB349" s="2"/>
      <c r="GC349" s="2"/>
      <c r="GD349" s="2"/>
      <c r="GE349" s="2"/>
      <c r="GF349" s="2"/>
      <c r="GG349" s="2"/>
      <c r="GH349" s="2"/>
      <c r="GI349" s="2"/>
      <c r="GJ349" s="2"/>
      <c r="GK349" s="2"/>
      <c r="GL349" s="2"/>
      <c r="GM349" s="2"/>
      <c r="GN349" s="2"/>
      <c r="GO349" s="2"/>
      <c r="GP349" s="2"/>
      <c r="GQ349" s="2"/>
      <c r="GR349" s="2"/>
      <c r="GS349" s="2"/>
      <c r="GT349" s="2"/>
      <c r="GU349" s="2"/>
      <c r="GV349" s="2"/>
      <c r="GW349" s="2"/>
      <c r="GX349" s="2"/>
      <c r="GY349" s="2"/>
      <c r="GZ349" s="2"/>
      <c r="HA349" s="2"/>
      <c r="HB349" s="2"/>
      <c r="HC349" s="2"/>
      <c r="HD349" s="2"/>
      <c r="HE349" s="2"/>
      <c r="HF349" s="2"/>
      <c r="HG349" s="2"/>
      <c r="HH349" s="2"/>
      <c r="HI349" s="2"/>
      <c r="HJ349" s="2"/>
      <c r="HK349" s="2"/>
      <c r="HL349" s="2"/>
      <c r="HM349" s="2"/>
      <c r="HN349" s="2"/>
      <c r="HO349" s="2"/>
      <c r="HP349" s="2"/>
      <c r="HQ349" s="2"/>
      <c r="HR349" s="2"/>
      <c r="HS349" s="2"/>
      <c r="HT349" s="2"/>
      <c r="HU349" s="2"/>
      <c r="HV349" s="2"/>
      <c r="HW349" s="2"/>
      <c r="HX349" s="2"/>
      <c r="HY349" s="2"/>
      <c r="HZ349" s="2"/>
      <c r="IA349" s="2"/>
      <c r="IB349" s="2"/>
      <c r="IC349" s="2"/>
      <c r="ID349" s="2"/>
      <c r="IE349" s="2"/>
      <c r="IF349" s="2"/>
      <c r="IG349" s="2"/>
      <c r="IH349" s="2"/>
      <c r="II349" s="2"/>
      <c r="IJ349" s="2"/>
      <c r="IK349" s="2"/>
      <c r="IL349" s="2"/>
      <c r="IM349" s="2"/>
      <c r="IN349" s="2"/>
      <c r="IO349" s="2"/>
      <c r="IP349" s="2"/>
      <c r="IQ349" s="2"/>
      <c r="IR349" s="2"/>
      <c r="IS349" s="2"/>
      <c r="IT349" s="2"/>
      <c r="IU349" s="2"/>
    </row>
  </sheetData>
  <mergeCells count="40">
    <mergeCell ref="M2:N2"/>
    <mergeCell ref="F4:F5"/>
    <mergeCell ref="O2:P2"/>
    <mergeCell ref="Q2:R2"/>
    <mergeCell ref="C3:D3"/>
    <mergeCell ref="E3:F3"/>
    <mergeCell ref="G3:H3"/>
    <mergeCell ref="I3:J3"/>
    <mergeCell ref="K3:L3"/>
    <mergeCell ref="M3:N3"/>
    <mergeCell ref="O3:P3"/>
    <mergeCell ref="C2:D2"/>
    <mergeCell ref="E2:F2"/>
    <mergeCell ref="G2:H2"/>
    <mergeCell ref="I2:J2"/>
    <mergeCell ref="K2:L2"/>
    <mergeCell ref="A4:A5"/>
    <mergeCell ref="B4:B5"/>
    <mergeCell ref="C4:C5"/>
    <mergeCell ref="D4:D5"/>
    <mergeCell ref="E4:E5"/>
    <mergeCell ref="L4:L5"/>
    <mergeCell ref="M4:M5"/>
    <mergeCell ref="N4:N5"/>
    <mergeCell ref="O4:O5"/>
    <mergeCell ref="P4:P5"/>
    <mergeCell ref="G4:G5"/>
    <mergeCell ref="H4:H5"/>
    <mergeCell ref="I4:I5"/>
    <mergeCell ref="J4:J5"/>
    <mergeCell ref="K4:K5"/>
    <mergeCell ref="S4:S5"/>
    <mergeCell ref="S2:T2"/>
    <mergeCell ref="T4:T5"/>
    <mergeCell ref="U2:V2"/>
    <mergeCell ref="U4:U5"/>
    <mergeCell ref="V4:V5"/>
    <mergeCell ref="Q3:V3"/>
    <mergeCell ref="R4:R5"/>
    <mergeCell ref="Q4:Q5"/>
  </mergeCells>
  <pageMargins left="0.75" right="0.75" top="1" bottom="1" header="0.5" footer="0.5"/>
  <pageSetup scale="37" orientation="landscape" r:id="rId1"/>
  <headerFooter alignWithMargins="0"/>
  <rowBreaks count="1" manualBreakCount="1">
    <brk id="47" max="110" man="1"/>
  </rowBreaks>
  <drawing r:id="rId2"/>
</worksheet>
</file>

<file path=xl/worksheets/sheet12.xml><?xml version="1.0" encoding="utf-8"?>
<worksheet xmlns="http://schemas.openxmlformats.org/spreadsheetml/2006/main" xmlns:r="http://schemas.openxmlformats.org/officeDocument/2006/relationships">
  <dimension ref="A1:BK52"/>
  <sheetViews>
    <sheetView workbookViewId="0">
      <pane xSplit="1" ySplit="4" topLeftCell="B5" activePane="bottomRight" state="frozen"/>
      <selection pane="topRight" activeCell="B1" sqref="B1"/>
      <selection pane="bottomLeft" activeCell="A5" sqref="A5"/>
      <selection pane="bottomRight" activeCell="B8" sqref="B8"/>
    </sheetView>
  </sheetViews>
  <sheetFormatPr defaultRowHeight="12.75"/>
  <cols>
    <col min="1" max="1" width="45.28515625" style="11" customWidth="1"/>
    <col min="2" max="2" width="9.85546875" style="39" bestFit="1" customWidth="1"/>
    <col min="3" max="3" width="9" style="1" bestFit="1" customWidth="1"/>
    <col min="4" max="4" width="8.85546875" style="1" bestFit="1" customWidth="1"/>
    <col min="5" max="5" width="7.7109375" style="1" bestFit="1" customWidth="1"/>
    <col min="6" max="6" width="8.28515625" style="1" bestFit="1" customWidth="1"/>
    <col min="7" max="7" width="11.85546875" style="1" bestFit="1" customWidth="1"/>
    <col min="8" max="8" width="9" style="1" bestFit="1" customWidth="1"/>
    <col min="9" max="9" width="13.5703125" style="1" bestFit="1" customWidth="1"/>
    <col min="10" max="10" width="8.7109375" style="1" bestFit="1" customWidth="1"/>
    <col min="11" max="14" width="9.140625" style="1"/>
    <col min="15" max="15" width="10.28515625" style="1" bestFit="1" customWidth="1"/>
    <col min="16" max="63" width="9.140625" style="1"/>
    <col min="64" max="16384" width="9.140625" style="2"/>
  </cols>
  <sheetData>
    <row r="1" spans="1:63" ht="50.25" customHeight="1" thickBot="1">
      <c r="A1" s="42" t="s">
        <v>43</v>
      </c>
      <c r="B1" s="36"/>
      <c r="BG1" s="40"/>
    </row>
    <row r="2" spans="1:63" ht="13.5" thickBot="1">
      <c r="A2" s="13"/>
      <c r="B2" s="36"/>
      <c r="BG2" s="7"/>
    </row>
    <row r="3" spans="1:63" ht="15" customHeight="1">
      <c r="A3" s="4"/>
      <c r="B3" s="119" t="s">
        <v>44</v>
      </c>
      <c r="C3" s="120" t="s">
        <v>50</v>
      </c>
      <c r="D3" s="120" t="s">
        <v>51</v>
      </c>
      <c r="E3" s="120" t="s">
        <v>52</v>
      </c>
      <c r="F3" s="120" t="s">
        <v>53</v>
      </c>
      <c r="G3" s="120" t="s">
        <v>54</v>
      </c>
      <c r="H3" s="120" t="s">
        <v>55</v>
      </c>
      <c r="I3" s="120" t="s">
        <v>56</v>
      </c>
      <c r="J3" s="120" t="s">
        <v>57</v>
      </c>
      <c r="K3" s="120" t="s">
        <v>58</v>
      </c>
      <c r="L3" s="120" t="s">
        <v>59</v>
      </c>
      <c r="M3" s="120" t="s">
        <v>60</v>
      </c>
      <c r="N3" s="120" t="s">
        <v>61</v>
      </c>
      <c r="O3" s="120" t="s">
        <v>62</v>
      </c>
      <c r="P3" s="120" t="s">
        <v>63</v>
      </c>
      <c r="Q3" s="120" t="s">
        <v>64</v>
      </c>
      <c r="R3" s="120" t="s">
        <v>65</v>
      </c>
      <c r="S3" s="120" t="s">
        <v>66</v>
      </c>
      <c r="T3" s="120" t="s">
        <v>67</v>
      </c>
      <c r="U3" s="120" t="s">
        <v>68</v>
      </c>
      <c r="V3" s="120" t="s">
        <v>69</v>
      </c>
      <c r="W3" s="120" t="s">
        <v>70</v>
      </c>
      <c r="X3" s="120" t="s">
        <v>71</v>
      </c>
      <c r="Y3" s="120" t="s">
        <v>72</v>
      </c>
      <c r="Z3" s="120" t="s">
        <v>73</v>
      </c>
      <c r="AA3" s="120" t="s">
        <v>74</v>
      </c>
      <c r="AB3" s="120" t="s">
        <v>75</v>
      </c>
      <c r="AC3" s="120" t="s">
        <v>76</v>
      </c>
      <c r="AD3" s="120" t="s">
        <v>77</v>
      </c>
      <c r="AE3" s="120" t="s">
        <v>78</v>
      </c>
      <c r="AF3" s="120" t="s">
        <v>79</v>
      </c>
      <c r="AG3" s="120" t="s">
        <v>80</v>
      </c>
      <c r="AH3" s="120" t="s">
        <v>81</v>
      </c>
      <c r="AI3" s="120" t="s">
        <v>82</v>
      </c>
      <c r="AJ3" s="120" t="s">
        <v>83</v>
      </c>
      <c r="AK3" s="120" t="s">
        <v>84</v>
      </c>
      <c r="AL3" s="120" t="s">
        <v>85</v>
      </c>
      <c r="AM3" s="120" t="s">
        <v>86</v>
      </c>
      <c r="AN3" s="120" t="s">
        <v>87</v>
      </c>
      <c r="AO3" s="120" t="s">
        <v>88</v>
      </c>
      <c r="AP3" s="120" t="s">
        <v>89</v>
      </c>
      <c r="AQ3" s="120" t="s">
        <v>90</v>
      </c>
      <c r="AR3" s="120" t="s">
        <v>91</v>
      </c>
      <c r="AS3" s="120" t="s">
        <v>92</v>
      </c>
      <c r="AT3" s="120" t="s">
        <v>93</v>
      </c>
      <c r="AU3" s="120" t="s">
        <v>94</v>
      </c>
      <c r="AV3" s="120" t="s">
        <v>95</v>
      </c>
      <c r="AW3" s="120" t="s">
        <v>96</v>
      </c>
      <c r="AX3" s="120" t="s">
        <v>97</v>
      </c>
      <c r="AY3" s="120" t="s">
        <v>98</v>
      </c>
      <c r="AZ3" s="120" t="s">
        <v>99</v>
      </c>
      <c r="BA3" s="120" t="s">
        <v>100</v>
      </c>
      <c r="BB3" s="120" t="s">
        <v>101</v>
      </c>
      <c r="BC3" s="120" t="s">
        <v>102</v>
      </c>
      <c r="BD3" s="120" t="s">
        <v>103</v>
      </c>
      <c r="BE3" s="120" t="s">
        <v>104</v>
      </c>
      <c r="BF3" s="120" t="s">
        <v>105</v>
      </c>
      <c r="BG3" s="120" t="s">
        <v>106</v>
      </c>
      <c r="BH3" s="120" t="s">
        <v>107</v>
      </c>
      <c r="BI3" s="120" t="s">
        <v>108</v>
      </c>
      <c r="BJ3" s="120" t="s">
        <v>109</v>
      </c>
      <c r="BK3" s="121" t="s">
        <v>110</v>
      </c>
    </row>
    <row r="4" spans="1:63" ht="13.5" thickBot="1">
      <c r="A4" s="110" t="s">
        <v>0</v>
      </c>
      <c r="B4" s="122" t="s">
        <v>1</v>
      </c>
      <c r="C4" s="123" t="s">
        <v>1</v>
      </c>
      <c r="D4" s="123" t="s">
        <v>1</v>
      </c>
      <c r="E4" s="123" t="s">
        <v>1</v>
      </c>
      <c r="F4" s="123" t="s">
        <v>1</v>
      </c>
      <c r="G4" s="123" t="s">
        <v>1</v>
      </c>
      <c r="H4" s="123" t="s">
        <v>1</v>
      </c>
      <c r="I4" s="123" t="s">
        <v>1</v>
      </c>
      <c r="J4" s="123" t="s">
        <v>1</v>
      </c>
      <c r="K4" s="123" t="s">
        <v>1</v>
      </c>
      <c r="L4" s="123" t="s">
        <v>1</v>
      </c>
      <c r="M4" s="123" t="s">
        <v>1</v>
      </c>
      <c r="N4" s="123" t="s">
        <v>1</v>
      </c>
      <c r="O4" s="123" t="s">
        <v>1</v>
      </c>
      <c r="P4" s="123" t="s">
        <v>1</v>
      </c>
      <c r="Q4" s="123" t="s">
        <v>1</v>
      </c>
      <c r="R4" s="123" t="s">
        <v>1</v>
      </c>
      <c r="S4" s="123" t="s">
        <v>1</v>
      </c>
      <c r="T4" s="123" t="s">
        <v>1</v>
      </c>
      <c r="U4" s="123" t="s">
        <v>1</v>
      </c>
      <c r="V4" s="123" t="s">
        <v>1</v>
      </c>
      <c r="W4" s="123" t="s">
        <v>1</v>
      </c>
      <c r="X4" s="123" t="s">
        <v>1</v>
      </c>
      <c r="Y4" s="123" t="s">
        <v>1</v>
      </c>
      <c r="Z4" s="123" t="s">
        <v>1</v>
      </c>
      <c r="AA4" s="123" t="s">
        <v>1</v>
      </c>
      <c r="AB4" s="123" t="s">
        <v>1</v>
      </c>
      <c r="AC4" s="123" t="s">
        <v>1</v>
      </c>
      <c r="AD4" s="123" t="s">
        <v>1</v>
      </c>
      <c r="AE4" s="123" t="s">
        <v>1</v>
      </c>
      <c r="AF4" s="123" t="s">
        <v>1</v>
      </c>
      <c r="AG4" s="123" t="s">
        <v>1</v>
      </c>
      <c r="AH4" s="123" t="s">
        <v>1</v>
      </c>
      <c r="AI4" s="123" t="s">
        <v>1</v>
      </c>
      <c r="AJ4" s="123" t="s">
        <v>1</v>
      </c>
      <c r="AK4" s="123" t="s">
        <v>1</v>
      </c>
      <c r="AL4" s="123" t="s">
        <v>1</v>
      </c>
      <c r="AM4" s="123" t="s">
        <v>1</v>
      </c>
      <c r="AN4" s="123" t="s">
        <v>1</v>
      </c>
      <c r="AO4" s="123" t="s">
        <v>1</v>
      </c>
      <c r="AP4" s="123" t="s">
        <v>1</v>
      </c>
      <c r="AQ4" s="123" t="s">
        <v>1</v>
      </c>
      <c r="AR4" s="123" t="s">
        <v>1</v>
      </c>
      <c r="AS4" s="123" t="s">
        <v>1</v>
      </c>
      <c r="AT4" s="123" t="s">
        <v>1</v>
      </c>
      <c r="AU4" s="123" t="s">
        <v>1</v>
      </c>
      <c r="AV4" s="123" t="s">
        <v>1</v>
      </c>
      <c r="AW4" s="123" t="s">
        <v>1</v>
      </c>
      <c r="AX4" s="123" t="s">
        <v>1</v>
      </c>
      <c r="AY4" s="123" t="s">
        <v>1</v>
      </c>
      <c r="AZ4" s="123" t="s">
        <v>1</v>
      </c>
      <c r="BA4" s="123" t="s">
        <v>1</v>
      </c>
      <c r="BB4" s="123" t="s">
        <v>1</v>
      </c>
      <c r="BC4" s="123" t="s">
        <v>1</v>
      </c>
      <c r="BD4" s="123" t="s">
        <v>1</v>
      </c>
      <c r="BE4" s="123" t="s">
        <v>1</v>
      </c>
      <c r="BF4" s="123" t="s">
        <v>1</v>
      </c>
      <c r="BG4" s="123" t="s">
        <v>1</v>
      </c>
      <c r="BH4" s="123" t="s">
        <v>1</v>
      </c>
      <c r="BI4" s="123" t="s">
        <v>1</v>
      </c>
      <c r="BJ4" s="123" t="s">
        <v>1</v>
      </c>
      <c r="BK4" s="124" t="s">
        <v>1</v>
      </c>
    </row>
    <row r="5" spans="1:63" ht="13.35" customHeight="1" thickBot="1">
      <c r="A5" s="5"/>
      <c r="B5" s="37"/>
      <c r="C5" s="34"/>
      <c r="D5" s="34"/>
      <c r="E5" s="34"/>
      <c r="F5" s="34"/>
      <c r="G5" s="34"/>
      <c r="H5" s="34"/>
      <c r="I5" s="34"/>
      <c r="J5" s="34"/>
      <c r="K5" s="34"/>
      <c r="L5" s="34"/>
      <c r="M5" s="34"/>
      <c r="N5" s="34"/>
      <c r="O5" s="34"/>
      <c r="P5" s="34"/>
      <c r="Q5" s="34"/>
      <c r="R5" s="34"/>
      <c r="S5" s="34"/>
      <c r="T5" s="34"/>
      <c r="U5" s="34"/>
      <c r="V5" s="34"/>
      <c r="W5" s="34"/>
      <c r="X5" s="34"/>
      <c r="Y5" s="34"/>
      <c r="Z5" s="34"/>
      <c r="AA5" s="34"/>
      <c r="AB5" s="34"/>
      <c r="AC5" s="34"/>
      <c r="AD5" s="34"/>
      <c r="AE5" s="34"/>
      <c r="AF5" s="34"/>
      <c r="AG5" s="34"/>
      <c r="AH5" s="34"/>
      <c r="AI5" s="34"/>
      <c r="AJ5" s="34"/>
      <c r="AK5" s="34"/>
      <c r="AL5" s="34"/>
      <c r="AM5" s="34"/>
      <c r="AN5" s="34"/>
      <c r="AO5" s="34"/>
      <c r="AP5" s="34"/>
      <c r="AQ5" s="34"/>
      <c r="AR5" s="34"/>
      <c r="AS5" s="34"/>
      <c r="AT5" s="34"/>
      <c r="AU5" s="34"/>
      <c r="AV5" s="34"/>
      <c r="AW5" s="34"/>
      <c r="AX5" s="34"/>
      <c r="AY5" s="34"/>
      <c r="AZ5" s="34"/>
      <c r="BA5" s="34"/>
      <c r="BB5" s="34"/>
      <c r="BC5" s="34"/>
      <c r="BD5" s="34"/>
      <c r="BE5" s="34"/>
      <c r="BF5" s="34"/>
      <c r="BG5" s="35"/>
      <c r="BH5" s="34"/>
      <c r="BI5" s="34"/>
      <c r="BJ5" s="34"/>
      <c r="BK5" s="34"/>
    </row>
    <row r="6" spans="1:63" ht="13.35" customHeight="1" thickBot="1">
      <c r="A6" s="41" t="s">
        <v>3</v>
      </c>
      <c r="B6" s="92"/>
      <c r="C6" s="93"/>
      <c r="D6" s="93"/>
      <c r="E6" s="93"/>
      <c r="F6" s="93"/>
      <c r="G6" s="93"/>
      <c r="H6" s="93"/>
      <c r="I6" s="93"/>
      <c r="J6" s="93"/>
      <c r="K6" s="93"/>
      <c r="L6" s="93"/>
      <c r="M6" s="93"/>
      <c r="N6" s="93"/>
      <c r="O6" s="93"/>
      <c r="P6" s="93"/>
      <c r="Q6" s="93"/>
      <c r="R6" s="93"/>
      <c r="S6" s="93"/>
      <c r="T6" s="93"/>
      <c r="U6" s="93"/>
      <c r="V6" s="93"/>
      <c r="W6" s="94"/>
      <c r="X6" s="94"/>
      <c r="Y6" s="94"/>
      <c r="Z6" s="94"/>
      <c r="AA6" s="94"/>
      <c r="AB6" s="94"/>
      <c r="AC6" s="94"/>
      <c r="AD6" s="94"/>
      <c r="AE6" s="94"/>
      <c r="AF6" s="94"/>
      <c r="AG6" s="94"/>
      <c r="AH6" s="94"/>
      <c r="AI6" s="94"/>
      <c r="AJ6" s="94"/>
      <c r="AK6" s="94"/>
      <c r="AL6" s="94"/>
      <c r="AM6" s="94"/>
      <c r="AN6" s="94"/>
      <c r="AO6" s="94"/>
      <c r="AP6" s="94"/>
      <c r="AQ6" s="94"/>
      <c r="AR6" s="93"/>
      <c r="AS6" s="93"/>
      <c r="AT6" s="93"/>
      <c r="AU6" s="93"/>
      <c r="AV6" s="93"/>
      <c r="AW6" s="93"/>
      <c r="AX6" s="93"/>
      <c r="AY6" s="93"/>
      <c r="AZ6" s="93"/>
      <c r="BA6" s="93"/>
      <c r="BB6" s="93"/>
      <c r="BC6" s="93"/>
      <c r="BD6" s="93"/>
      <c r="BE6" s="93"/>
      <c r="BF6" s="93"/>
      <c r="BG6" s="95"/>
      <c r="BH6" s="93"/>
      <c r="BI6" s="93"/>
      <c r="BJ6" s="93"/>
      <c r="BK6" s="93"/>
    </row>
    <row r="7" spans="1:63" ht="13.35" customHeight="1">
      <c r="A7" s="17" t="s">
        <v>4</v>
      </c>
      <c r="B7" s="96">
        <f>SUM(B8:B14)</f>
        <v>13462781</v>
      </c>
      <c r="C7" s="97">
        <f t="shared" ref="C7:BK7" si="0">SUM(C8:C14)</f>
        <v>8007310</v>
      </c>
      <c r="D7" s="97">
        <f t="shared" si="0"/>
        <v>13572</v>
      </c>
      <c r="E7" s="97">
        <f t="shared" si="0"/>
        <v>47454</v>
      </c>
      <c r="F7" s="97">
        <f t="shared" si="0"/>
        <v>16653</v>
      </c>
      <c r="G7" s="97">
        <f t="shared" si="0"/>
        <v>21559</v>
      </c>
      <c r="H7" s="97">
        <f t="shared" si="0"/>
        <v>9348</v>
      </c>
      <c r="I7" s="97">
        <f t="shared" si="0"/>
        <v>214671</v>
      </c>
      <c r="J7" s="97">
        <f t="shared" si="0"/>
        <v>336205</v>
      </c>
      <c r="K7" s="97">
        <f t="shared" si="0"/>
        <v>17746</v>
      </c>
      <c r="L7" s="97">
        <f t="shared" si="0"/>
        <v>98164</v>
      </c>
      <c r="M7" s="97">
        <f t="shared" si="0"/>
        <v>24311</v>
      </c>
      <c r="N7" s="97">
        <f t="shared" si="0"/>
        <v>4883</v>
      </c>
      <c r="O7" s="97">
        <f t="shared" si="0"/>
        <v>1160352</v>
      </c>
      <c r="P7" s="97">
        <f t="shared" si="0"/>
        <v>7895</v>
      </c>
      <c r="Q7" s="97">
        <f t="shared" si="0"/>
        <v>13353</v>
      </c>
      <c r="R7" s="97">
        <f t="shared" si="0"/>
        <v>159903</v>
      </c>
      <c r="S7" s="97">
        <f t="shared" si="0"/>
        <v>210393</v>
      </c>
      <c r="T7" s="97">
        <f t="shared" si="0"/>
        <v>11394</v>
      </c>
      <c r="U7" s="97">
        <f t="shared" si="0"/>
        <v>90404</v>
      </c>
      <c r="V7" s="97">
        <f t="shared" si="0"/>
        <v>15400</v>
      </c>
      <c r="W7" s="97">
        <f t="shared" si="0"/>
        <v>7815</v>
      </c>
      <c r="X7" s="97">
        <f t="shared" si="0"/>
        <v>110604</v>
      </c>
      <c r="Y7" s="97">
        <f t="shared" si="0"/>
        <v>88140</v>
      </c>
      <c r="Z7" s="97">
        <f t="shared" si="0"/>
        <v>19538</v>
      </c>
      <c r="AA7" s="97">
        <f t="shared" si="0"/>
        <v>17239</v>
      </c>
      <c r="AB7" s="97">
        <f t="shared" si="0"/>
        <v>41687</v>
      </c>
      <c r="AC7" s="97">
        <f t="shared" si="0"/>
        <v>92077</v>
      </c>
      <c r="AD7" s="97">
        <f t="shared" si="0"/>
        <v>368452</v>
      </c>
      <c r="AE7" s="97">
        <f t="shared" si="0"/>
        <v>17512</v>
      </c>
      <c r="AF7" s="97">
        <f t="shared" si="0"/>
        <v>11598</v>
      </c>
      <c r="AG7" s="97">
        <f t="shared" si="0"/>
        <v>64008</v>
      </c>
      <c r="AH7" s="97">
        <f t="shared" si="0"/>
        <v>20738</v>
      </c>
      <c r="AI7" s="97">
        <f t="shared" si="0"/>
        <v>28344</v>
      </c>
      <c r="AJ7" s="97">
        <f t="shared" si="0"/>
        <v>100957</v>
      </c>
      <c r="AK7" s="97">
        <f t="shared" si="0"/>
        <v>17274</v>
      </c>
      <c r="AL7" s="97">
        <f t="shared" si="0"/>
        <v>51478</v>
      </c>
      <c r="AM7" s="97">
        <f t="shared" si="0"/>
        <v>170121</v>
      </c>
      <c r="AN7" s="97">
        <f t="shared" si="0"/>
        <v>16549</v>
      </c>
      <c r="AO7" s="97">
        <f t="shared" si="0"/>
        <v>15436</v>
      </c>
      <c r="AP7" s="97">
        <f t="shared" si="0"/>
        <v>8109</v>
      </c>
      <c r="AQ7" s="97">
        <f t="shared" si="0"/>
        <v>12711</v>
      </c>
      <c r="AR7" s="97">
        <f t="shared" si="0"/>
        <v>16178</v>
      </c>
      <c r="AS7" s="97">
        <f t="shared" si="0"/>
        <v>178112</v>
      </c>
      <c r="AT7" s="97">
        <f t="shared" si="0"/>
        <v>9325</v>
      </c>
      <c r="AU7" s="97">
        <f t="shared" si="0"/>
        <v>607144</v>
      </c>
      <c r="AV7" s="97">
        <f t="shared" si="0"/>
        <v>6763</v>
      </c>
      <c r="AW7" s="97">
        <f t="shared" si="0"/>
        <v>49085</v>
      </c>
      <c r="AX7" s="97">
        <f t="shared" si="0"/>
        <v>14490</v>
      </c>
      <c r="AY7" s="97">
        <f t="shared" si="0"/>
        <v>12966</v>
      </c>
      <c r="AZ7" s="97">
        <f t="shared" si="0"/>
        <v>205361</v>
      </c>
      <c r="BA7" s="97">
        <f t="shared" si="0"/>
        <v>37233</v>
      </c>
      <c r="BB7" s="97">
        <f t="shared" si="0"/>
        <v>222515</v>
      </c>
      <c r="BC7" s="97">
        <f t="shared" si="0"/>
        <v>14615</v>
      </c>
      <c r="BD7" s="97">
        <f t="shared" si="0"/>
        <v>18615</v>
      </c>
      <c r="BE7" s="97">
        <f t="shared" si="0"/>
        <v>131974</v>
      </c>
      <c r="BF7" s="97">
        <f t="shared" si="0"/>
        <v>6284</v>
      </c>
      <c r="BG7" s="97">
        <f t="shared" si="0"/>
        <v>7294</v>
      </c>
      <c r="BH7" s="97">
        <f t="shared" si="0"/>
        <v>60849</v>
      </c>
      <c r="BI7" s="97">
        <f t="shared" si="0"/>
        <v>15071</v>
      </c>
      <c r="BJ7" s="97">
        <f t="shared" si="0"/>
        <v>33823</v>
      </c>
      <c r="BK7" s="97">
        <f t="shared" si="0"/>
        <v>53727</v>
      </c>
    </row>
    <row r="8" spans="1:63" ht="13.35" customHeight="1">
      <c r="A8" s="9" t="s">
        <v>5</v>
      </c>
      <c r="B8" s="98">
        <f>SUM(C8:BK8)</f>
        <v>3201323</v>
      </c>
      <c r="C8" s="95">
        <v>2367293</v>
      </c>
      <c r="D8" s="95"/>
      <c r="E8" s="95">
        <v>13031</v>
      </c>
      <c r="F8" s="95"/>
      <c r="G8" s="95"/>
      <c r="H8" s="95"/>
      <c r="I8" s="95">
        <v>131821</v>
      </c>
      <c r="J8" s="95"/>
      <c r="K8" s="95">
        <v>2624</v>
      </c>
      <c r="L8" s="95">
        <v>33327</v>
      </c>
      <c r="M8" s="95">
        <v>3230</v>
      </c>
      <c r="N8" s="95">
        <v>30</v>
      </c>
      <c r="O8" s="95">
        <v>244969</v>
      </c>
      <c r="P8" s="95">
        <v>874</v>
      </c>
      <c r="Q8" s="95">
        <v>2907</v>
      </c>
      <c r="R8" s="95"/>
      <c r="S8" s="95">
        <v>70589</v>
      </c>
      <c r="T8" s="95"/>
      <c r="U8" s="95">
        <v>18023</v>
      </c>
      <c r="V8" s="95">
        <v>2865</v>
      </c>
      <c r="W8" s="95"/>
      <c r="X8" s="95"/>
      <c r="Y8" s="95">
        <v>21604</v>
      </c>
      <c r="Z8" s="95"/>
      <c r="AA8" s="95">
        <v>344</v>
      </c>
      <c r="AB8" s="95">
        <v>7723</v>
      </c>
      <c r="AC8" s="95"/>
      <c r="AD8" s="95">
        <v>61088</v>
      </c>
      <c r="AE8" s="95">
        <v>1834</v>
      </c>
      <c r="AF8" s="95">
        <v>1595</v>
      </c>
      <c r="AG8" s="95"/>
      <c r="AH8" s="95">
        <v>3869</v>
      </c>
      <c r="AI8" s="95">
        <v>3866</v>
      </c>
      <c r="AJ8" s="95">
        <v>0</v>
      </c>
      <c r="AK8" s="95">
        <v>774</v>
      </c>
      <c r="AL8" s="95">
        <v>14044</v>
      </c>
      <c r="AM8" s="95"/>
      <c r="AN8" s="95">
        <f>15515-15515</f>
        <v>0</v>
      </c>
      <c r="AO8" s="95">
        <v>739</v>
      </c>
      <c r="AP8" s="95"/>
      <c r="AQ8" s="95">
        <v>87</v>
      </c>
      <c r="AR8" s="95">
        <v>5720</v>
      </c>
      <c r="AS8" s="95"/>
      <c r="AT8" s="95">
        <v>800</v>
      </c>
      <c r="AU8" s="95">
        <v>79778</v>
      </c>
      <c r="AV8" s="95"/>
      <c r="AW8" s="95">
        <v>11741</v>
      </c>
      <c r="AX8" s="95">
        <v>2893</v>
      </c>
      <c r="AY8" s="95">
        <v>487</v>
      </c>
      <c r="AZ8" s="95"/>
      <c r="BA8" s="95">
        <v>10952</v>
      </c>
      <c r="BB8" s="95">
        <v>56359</v>
      </c>
      <c r="BC8" s="95">
        <v>0</v>
      </c>
      <c r="BD8" s="95"/>
      <c r="BE8" s="95"/>
      <c r="BF8" s="95">
        <v>696</v>
      </c>
      <c r="BG8" s="95">
        <v>2548</v>
      </c>
      <c r="BH8" s="95">
        <v>17501</v>
      </c>
      <c r="BI8" s="95">
        <v>1793</v>
      </c>
      <c r="BJ8" s="95">
        <v>905</v>
      </c>
      <c r="BK8" s="95"/>
    </row>
    <row r="9" spans="1:63" ht="13.35" customHeight="1">
      <c r="A9" s="9" t="s">
        <v>6</v>
      </c>
      <c r="B9" s="98">
        <f t="shared" ref="B9:B14" si="1">SUM(C9:BK9)</f>
        <v>6010112</v>
      </c>
      <c r="C9" s="95">
        <v>3849265</v>
      </c>
      <c r="D9" s="95"/>
      <c r="E9" s="95">
        <v>26885</v>
      </c>
      <c r="F9" s="95"/>
      <c r="G9" s="95">
        <v>12754</v>
      </c>
      <c r="H9" s="95"/>
      <c r="I9" s="95">
        <v>42686</v>
      </c>
      <c r="J9" s="95">
        <v>118599</v>
      </c>
      <c r="K9" s="95">
        <v>1987</v>
      </c>
      <c r="L9" s="95">
        <v>51890</v>
      </c>
      <c r="M9" s="95">
        <v>5644</v>
      </c>
      <c r="N9" s="95">
        <v>867</v>
      </c>
      <c r="O9" s="95">
        <v>554508</v>
      </c>
      <c r="P9" s="95">
        <v>2871</v>
      </c>
      <c r="Q9" s="95">
        <v>2130</v>
      </c>
      <c r="R9" s="95">
        <v>35812</v>
      </c>
      <c r="S9" s="95">
        <v>110286</v>
      </c>
      <c r="T9" s="95">
        <v>163</v>
      </c>
      <c r="U9" s="95">
        <v>57680</v>
      </c>
      <c r="V9" s="95">
        <v>1235</v>
      </c>
      <c r="W9" s="95"/>
      <c r="X9" s="95">
        <v>746</v>
      </c>
      <c r="Y9" s="95">
        <v>55659</v>
      </c>
      <c r="Z9" s="95">
        <v>3829</v>
      </c>
      <c r="AA9" s="95">
        <v>236</v>
      </c>
      <c r="AB9" s="95">
        <v>13667</v>
      </c>
      <c r="AC9" s="95">
        <v>26225</v>
      </c>
      <c r="AD9" s="95">
        <v>181206</v>
      </c>
      <c r="AE9" s="95">
        <v>9904</v>
      </c>
      <c r="AF9" s="95"/>
      <c r="AG9" s="95">
        <v>31594</v>
      </c>
      <c r="AH9" s="95">
        <v>4450</v>
      </c>
      <c r="AI9" s="95">
        <v>11473</v>
      </c>
      <c r="AJ9" s="95">
        <v>94611</v>
      </c>
      <c r="AK9" s="95">
        <v>1014</v>
      </c>
      <c r="AL9" s="95">
        <v>17481</v>
      </c>
      <c r="AM9" s="95">
        <v>6427</v>
      </c>
      <c r="AN9" s="95">
        <v>0</v>
      </c>
      <c r="AO9" s="95"/>
      <c r="AP9" s="95">
        <v>1520</v>
      </c>
      <c r="AQ9" s="95">
        <v>28</v>
      </c>
      <c r="AR9" s="95">
        <v>0</v>
      </c>
      <c r="AS9" s="95">
        <v>21278</v>
      </c>
      <c r="AT9" s="95">
        <v>95</v>
      </c>
      <c r="AU9" s="95">
        <v>378539</v>
      </c>
      <c r="AV9" s="95"/>
      <c r="AW9" s="95">
        <v>19484</v>
      </c>
      <c r="AX9" s="95">
        <v>3503</v>
      </c>
      <c r="AY9" s="95">
        <v>413</v>
      </c>
      <c r="AZ9" s="95"/>
      <c r="BA9" s="95">
        <v>9706</v>
      </c>
      <c r="BB9" s="95">
        <v>146033</v>
      </c>
      <c r="BC9" s="95">
        <v>0</v>
      </c>
      <c r="BD9" s="95"/>
      <c r="BE9" s="95">
        <v>37909</v>
      </c>
      <c r="BF9" s="95">
        <v>174</v>
      </c>
      <c r="BG9" s="95">
        <v>705</v>
      </c>
      <c r="BH9" s="95">
        <v>32001</v>
      </c>
      <c r="BI9" s="95">
        <v>3272</v>
      </c>
      <c r="BJ9" s="95">
        <v>3277</v>
      </c>
      <c r="BK9" s="95">
        <v>18391</v>
      </c>
    </row>
    <row r="10" spans="1:63" ht="13.35" customHeight="1">
      <c r="A10" s="9" t="s">
        <v>7</v>
      </c>
      <c r="B10" s="98">
        <f t="shared" si="1"/>
        <v>264508</v>
      </c>
      <c r="C10" s="95"/>
      <c r="D10" s="95"/>
      <c r="E10" s="95"/>
      <c r="F10" s="95"/>
      <c r="G10" s="95"/>
      <c r="H10" s="95"/>
      <c r="I10" s="95"/>
      <c r="J10" s="95">
        <v>20654</v>
      </c>
      <c r="K10" s="95"/>
      <c r="L10" s="95"/>
      <c r="M10" s="95"/>
      <c r="N10" s="95"/>
      <c r="O10" s="95"/>
      <c r="P10" s="95"/>
      <c r="Q10" s="95">
        <v>0</v>
      </c>
      <c r="R10" s="95">
        <v>62746</v>
      </c>
      <c r="S10" s="95"/>
      <c r="T10" s="95"/>
      <c r="U10" s="95"/>
      <c r="V10" s="95"/>
      <c r="W10" s="95"/>
      <c r="X10" s="95">
        <v>18477</v>
      </c>
      <c r="Y10" s="95"/>
      <c r="Z10" s="95"/>
      <c r="AA10" s="95"/>
      <c r="AB10" s="95"/>
      <c r="AC10" s="95">
        <v>10489</v>
      </c>
      <c r="AD10" s="95"/>
      <c r="AE10" s="95"/>
      <c r="AF10" s="95"/>
      <c r="AG10" s="95">
        <v>21191</v>
      </c>
      <c r="AH10" s="95"/>
      <c r="AI10" s="95"/>
      <c r="AJ10" s="95">
        <v>0</v>
      </c>
      <c r="AK10" s="95"/>
      <c r="AL10" s="95"/>
      <c r="AM10" s="95">
        <v>16841</v>
      </c>
      <c r="AN10" s="95">
        <v>0</v>
      </c>
      <c r="AO10" s="95"/>
      <c r="AP10" s="95"/>
      <c r="AQ10" s="95"/>
      <c r="AR10" s="95">
        <v>0</v>
      </c>
      <c r="AS10" s="95">
        <v>11189</v>
      </c>
      <c r="AT10" s="95"/>
      <c r="AU10" s="95">
        <v>0</v>
      </c>
      <c r="AV10" s="95"/>
      <c r="AW10" s="95">
        <v>0</v>
      </c>
      <c r="AX10" s="95">
        <v>0</v>
      </c>
      <c r="AY10" s="95"/>
      <c r="AZ10" s="95">
        <v>68753</v>
      </c>
      <c r="BA10" s="95"/>
      <c r="BB10" s="95"/>
      <c r="BC10" s="95">
        <v>0</v>
      </c>
      <c r="BD10" s="95"/>
      <c r="BE10" s="95">
        <v>21898</v>
      </c>
      <c r="BF10" s="95"/>
      <c r="BG10" s="95"/>
      <c r="BH10" s="95">
        <v>0</v>
      </c>
      <c r="BI10" s="95"/>
      <c r="BJ10" s="95">
        <v>3815</v>
      </c>
      <c r="BK10" s="95">
        <v>8455</v>
      </c>
    </row>
    <row r="11" spans="1:63" ht="13.35" customHeight="1">
      <c r="A11" s="9" t="s">
        <v>8</v>
      </c>
      <c r="B11" s="98">
        <f t="shared" si="1"/>
        <v>618536</v>
      </c>
      <c r="C11" s="95">
        <v>494128</v>
      </c>
      <c r="D11" s="95">
        <v>385</v>
      </c>
      <c r="E11" s="95"/>
      <c r="F11" s="95">
        <v>42</v>
      </c>
      <c r="G11" s="95"/>
      <c r="H11" s="95">
        <v>185</v>
      </c>
      <c r="I11" s="95"/>
      <c r="J11" s="95">
        <v>12936</v>
      </c>
      <c r="K11" s="95">
        <v>1368</v>
      </c>
      <c r="L11" s="95"/>
      <c r="M11" s="95"/>
      <c r="N11" s="95"/>
      <c r="O11" s="95">
        <v>46781</v>
      </c>
      <c r="P11" s="95">
        <v>195</v>
      </c>
      <c r="Q11" s="95">
        <v>0</v>
      </c>
      <c r="R11" s="95">
        <v>4053</v>
      </c>
      <c r="S11" s="95">
        <v>6998</v>
      </c>
      <c r="T11" s="95">
        <v>133</v>
      </c>
      <c r="U11" s="95">
        <v>3033</v>
      </c>
      <c r="V11" s="95">
        <v>320</v>
      </c>
      <c r="W11" s="95">
        <v>453</v>
      </c>
      <c r="X11" s="95"/>
      <c r="Y11" s="95">
        <v>2597</v>
      </c>
      <c r="Z11" s="95"/>
      <c r="AA11" s="95">
        <v>1274</v>
      </c>
      <c r="AB11" s="95">
        <v>12248</v>
      </c>
      <c r="AC11" s="95"/>
      <c r="AD11" s="95"/>
      <c r="AE11" s="95"/>
      <c r="AF11" s="95"/>
      <c r="AG11" s="95"/>
      <c r="AH11" s="95"/>
      <c r="AI11" s="95">
        <v>117</v>
      </c>
      <c r="AJ11" s="95">
        <v>0</v>
      </c>
      <c r="AK11" s="95">
        <v>190</v>
      </c>
      <c r="AL11" s="95">
        <v>1142</v>
      </c>
      <c r="AM11" s="95">
        <v>3515</v>
      </c>
      <c r="AN11" s="95">
        <v>0</v>
      </c>
      <c r="AO11" s="95"/>
      <c r="AP11" s="95">
        <v>380</v>
      </c>
      <c r="AQ11" s="95">
        <v>896</v>
      </c>
      <c r="AR11" s="95">
        <v>115</v>
      </c>
      <c r="AS11" s="95">
        <v>4025</v>
      </c>
      <c r="AT11" s="95">
        <v>356</v>
      </c>
      <c r="AU11" s="95">
        <v>0</v>
      </c>
      <c r="AV11" s="95">
        <v>358</v>
      </c>
      <c r="AW11" s="95">
        <v>0</v>
      </c>
      <c r="AX11" s="95">
        <v>624</v>
      </c>
      <c r="AY11" s="95">
        <v>417</v>
      </c>
      <c r="AZ11" s="95">
        <v>12857</v>
      </c>
      <c r="BA11" s="95">
        <v>302</v>
      </c>
      <c r="BB11" s="95"/>
      <c r="BC11" s="95">
        <v>877</v>
      </c>
      <c r="BD11" s="95">
        <v>18</v>
      </c>
      <c r="BE11" s="95">
        <v>2331</v>
      </c>
      <c r="BF11" s="95"/>
      <c r="BG11" s="95"/>
      <c r="BH11" s="95">
        <v>0</v>
      </c>
      <c r="BI11" s="95"/>
      <c r="BJ11" s="95"/>
      <c r="BK11" s="95">
        <v>2887</v>
      </c>
    </row>
    <row r="12" spans="1:63" ht="13.35" customHeight="1">
      <c r="A12" s="9" t="s">
        <v>9</v>
      </c>
      <c r="B12" s="98">
        <f t="shared" si="1"/>
        <v>1822198</v>
      </c>
      <c r="C12" s="95">
        <v>373703</v>
      </c>
      <c r="D12" s="95">
        <v>13144</v>
      </c>
      <c r="E12" s="95">
        <v>7538</v>
      </c>
      <c r="F12" s="95">
        <v>16578</v>
      </c>
      <c r="G12" s="95">
        <v>8805</v>
      </c>
      <c r="H12" s="95">
        <v>9156</v>
      </c>
      <c r="I12" s="95">
        <v>13828</v>
      </c>
      <c r="J12" s="95">
        <v>150233</v>
      </c>
      <c r="K12" s="95">
        <v>8803</v>
      </c>
      <c r="L12" s="95">
        <v>12947</v>
      </c>
      <c r="M12" s="95">
        <v>5384</v>
      </c>
      <c r="N12" s="95">
        <v>3986</v>
      </c>
      <c r="O12" s="95">
        <v>71000</v>
      </c>
      <c r="P12" s="95">
        <v>3955</v>
      </c>
      <c r="Q12" s="95">
        <v>6200</v>
      </c>
      <c r="R12" s="95">
        <v>57292</v>
      </c>
      <c r="S12" s="95">
        <v>11554</v>
      </c>
      <c r="T12" s="95">
        <v>11098</v>
      </c>
      <c r="U12" s="95">
        <v>6058</v>
      </c>
      <c r="V12" s="95">
        <v>10572</v>
      </c>
      <c r="W12" s="95">
        <v>7272</v>
      </c>
      <c r="X12" s="95">
        <v>91381</v>
      </c>
      <c r="Y12" s="95">
        <v>6616</v>
      </c>
      <c r="Z12" s="95">
        <v>15709</v>
      </c>
      <c r="AA12" s="95">
        <v>15072</v>
      </c>
      <c r="AB12" s="95">
        <v>8049</v>
      </c>
      <c r="AC12" s="95">
        <v>52118</v>
      </c>
      <c r="AD12" s="95">
        <v>30510</v>
      </c>
      <c r="AE12" s="95">
        <v>5774</v>
      </c>
      <c r="AF12" s="95">
        <v>6323</v>
      </c>
      <c r="AG12" s="95">
        <v>5383</v>
      </c>
      <c r="AH12" s="95">
        <v>9183</v>
      </c>
      <c r="AI12" s="95">
        <v>9457</v>
      </c>
      <c r="AJ12" s="95">
        <v>6346</v>
      </c>
      <c r="AK12" s="95">
        <v>13888</v>
      </c>
      <c r="AL12" s="95">
        <v>14205</v>
      </c>
      <c r="AM12" s="95">
        <v>142066</v>
      </c>
      <c r="AN12" s="95">
        <v>15515</v>
      </c>
      <c r="AO12" s="95">
        <v>13597</v>
      </c>
      <c r="AP12" s="95">
        <v>5371</v>
      </c>
      <c r="AQ12" s="95">
        <v>11591</v>
      </c>
      <c r="AR12" s="95">
        <v>5281</v>
      </c>
      <c r="AS12" s="95">
        <v>141620</v>
      </c>
      <c r="AT12" s="95">
        <v>7481</v>
      </c>
      <c r="AU12" s="95">
        <v>30726</v>
      </c>
      <c r="AV12" s="95">
        <v>6311</v>
      </c>
      <c r="AW12" s="95">
        <v>14178</v>
      </c>
      <c r="AX12" s="95">
        <v>4549</v>
      </c>
      <c r="AY12" s="95">
        <v>11649</v>
      </c>
      <c r="AZ12" s="95">
        <v>102846</v>
      </c>
      <c r="BA12" s="95">
        <v>15982</v>
      </c>
      <c r="BB12" s="95">
        <v>20123</v>
      </c>
      <c r="BC12" s="95">
        <v>13738</v>
      </c>
      <c r="BD12" s="95">
        <v>16606</v>
      </c>
      <c r="BE12" s="95">
        <v>68296</v>
      </c>
      <c r="BF12" s="95">
        <v>4650</v>
      </c>
      <c r="BG12" s="95">
        <v>4041</v>
      </c>
      <c r="BH12" s="95">
        <f>6264+2783</f>
        <v>9047</v>
      </c>
      <c r="BI12" s="95">
        <v>8718</v>
      </c>
      <c r="BJ12" s="95">
        <v>25826</v>
      </c>
      <c r="BK12" s="95">
        <v>23270</v>
      </c>
    </row>
    <row r="13" spans="1:63" ht="13.35" customHeight="1">
      <c r="A13" s="9" t="s">
        <v>10</v>
      </c>
      <c r="B13" s="98">
        <f t="shared" si="1"/>
        <v>219</v>
      </c>
      <c r="C13" s="95"/>
      <c r="D13" s="95"/>
      <c r="E13" s="95"/>
      <c r="F13" s="95"/>
      <c r="G13" s="95"/>
      <c r="H13" s="95"/>
      <c r="I13" s="95"/>
      <c r="J13" s="95"/>
      <c r="K13" s="95"/>
      <c r="L13" s="95"/>
      <c r="M13" s="95"/>
      <c r="N13" s="95"/>
      <c r="O13" s="95"/>
      <c r="P13" s="95"/>
      <c r="Q13" s="95">
        <v>0</v>
      </c>
      <c r="R13" s="95"/>
      <c r="S13" s="95"/>
      <c r="T13" s="95"/>
      <c r="U13" s="95">
        <v>219</v>
      </c>
      <c r="V13" s="95"/>
      <c r="W13" s="95"/>
      <c r="X13" s="95"/>
      <c r="Y13" s="95"/>
      <c r="Z13" s="95"/>
      <c r="AA13" s="95"/>
      <c r="AB13" s="95"/>
      <c r="AC13" s="95"/>
      <c r="AD13" s="95"/>
      <c r="AE13" s="95"/>
      <c r="AF13" s="95"/>
      <c r="AG13" s="95"/>
      <c r="AH13" s="95"/>
      <c r="AI13" s="95"/>
      <c r="AJ13" s="95"/>
      <c r="AK13" s="95"/>
      <c r="AL13" s="95"/>
      <c r="AM13" s="95"/>
      <c r="AN13" s="95">
        <v>0</v>
      </c>
      <c r="AO13" s="95"/>
      <c r="AP13" s="95"/>
      <c r="AQ13" s="95"/>
      <c r="AR13" s="95">
        <v>0</v>
      </c>
      <c r="AS13" s="95"/>
      <c r="AT13" s="95"/>
      <c r="AU13" s="95">
        <v>0</v>
      </c>
      <c r="AV13" s="95"/>
      <c r="AW13" s="95">
        <v>0</v>
      </c>
      <c r="AX13" s="95">
        <v>0</v>
      </c>
      <c r="AY13" s="95"/>
      <c r="AZ13" s="95"/>
      <c r="BA13" s="95"/>
      <c r="BB13" s="95"/>
      <c r="BC13" s="95"/>
      <c r="BD13" s="95"/>
      <c r="BE13" s="95"/>
      <c r="BF13" s="95"/>
      <c r="BG13" s="95"/>
      <c r="BH13" s="95"/>
      <c r="BI13" s="95"/>
      <c r="BJ13" s="95"/>
      <c r="BK13" s="95"/>
    </row>
    <row r="14" spans="1:63" ht="13.35" customHeight="1">
      <c r="A14" s="9" t="s">
        <v>11</v>
      </c>
      <c r="B14" s="98">
        <f t="shared" si="1"/>
        <v>1545885</v>
      </c>
      <c r="C14" s="95">
        <v>922921</v>
      </c>
      <c r="D14" s="95">
        <v>43</v>
      </c>
      <c r="E14" s="95"/>
      <c r="F14" s="95">
        <v>33</v>
      </c>
      <c r="G14" s="95"/>
      <c r="H14" s="95">
        <v>7</v>
      </c>
      <c r="I14" s="95">
        <v>26336</v>
      </c>
      <c r="J14" s="95">
        <v>33783</v>
      </c>
      <c r="K14" s="95">
        <v>2964</v>
      </c>
      <c r="L14" s="95"/>
      <c r="M14" s="95">
        <v>10053</v>
      </c>
      <c r="N14" s="95"/>
      <c r="O14" s="95">
        <v>243094</v>
      </c>
      <c r="P14" s="95"/>
      <c r="Q14" s="95">
        <v>2116</v>
      </c>
      <c r="R14" s="95"/>
      <c r="S14" s="95">
        <v>10966</v>
      </c>
      <c r="T14" s="95"/>
      <c r="U14" s="95">
        <v>5391</v>
      </c>
      <c r="V14" s="95">
        <v>408</v>
      </c>
      <c r="W14" s="95">
        <v>90</v>
      </c>
      <c r="X14" s="95"/>
      <c r="Y14" s="95">
        <v>1664</v>
      </c>
      <c r="Z14" s="95"/>
      <c r="AA14" s="95">
        <v>313</v>
      </c>
      <c r="AB14" s="95"/>
      <c r="AC14" s="95">
        <v>3245</v>
      </c>
      <c r="AD14" s="95">
        <v>95648</v>
      </c>
      <c r="AE14" s="95"/>
      <c r="AF14" s="95">
        <v>3680</v>
      </c>
      <c r="AG14" s="95">
        <v>5840</v>
      </c>
      <c r="AH14" s="95">
        <v>3236</v>
      </c>
      <c r="AI14" s="95">
        <v>3431</v>
      </c>
      <c r="AJ14" s="95"/>
      <c r="AK14" s="95">
        <v>1408</v>
      </c>
      <c r="AL14" s="95">
        <v>4606</v>
      </c>
      <c r="AM14" s="95">
        <v>1272</v>
      </c>
      <c r="AN14" s="95">
        <v>1034</v>
      </c>
      <c r="AO14" s="95">
        <v>1100</v>
      </c>
      <c r="AP14" s="95">
        <v>838</v>
      </c>
      <c r="AQ14" s="95">
        <v>109</v>
      </c>
      <c r="AR14" s="95">
        <f>5062</f>
        <v>5062</v>
      </c>
      <c r="AS14" s="95"/>
      <c r="AT14" s="95">
        <v>593</v>
      </c>
      <c r="AU14" s="95">
        <v>118101</v>
      </c>
      <c r="AV14" s="95">
        <v>94</v>
      </c>
      <c r="AW14" s="95">
        <v>3682</v>
      </c>
      <c r="AX14" s="95">
        <v>2921</v>
      </c>
      <c r="AY14" s="95"/>
      <c r="AZ14" s="95">
        <v>20905</v>
      </c>
      <c r="BA14" s="95">
        <v>291</v>
      </c>
      <c r="BB14" s="95"/>
      <c r="BC14" s="95"/>
      <c r="BD14" s="95">
        <v>1991</v>
      </c>
      <c r="BE14" s="95">
        <v>1540</v>
      </c>
      <c r="BF14" s="95">
        <v>764</v>
      </c>
      <c r="BG14" s="95"/>
      <c r="BH14" s="95">
        <v>2300</v>
      </c>
      <c r="BI14" s="95">
        <v>1288</v>
      </c>
      <c r="BJ14" s="95"/>
      <c r="BK14" s="95">
        <v>724</v>
      </c>
    </row>
    <row r="15" spans="1:63" ht="13.35" customHeight="1">
      <c r="A15" s="14"/>
      <c r="B15" s="99"/>
      <c r="C15" s="94"/>
      <c r="D15" s="94"/>
      <c r="E15" s="94"/>
      <c r="F15" s="94"/>
      <c r="G15" s="94"/>
      <c r="H15" s="94"/>
      <c r="I15" s="94"/>
      <c r="J15" s="94"/>
      <c r="K15" s="94"/>
      <c r="L15" s="94"/>
      <c r="M15" s="94"/>
      <c r="N15" s="94"/>
      <c r="O15" s="94"/>
      <c r="P15" s="94"/>
      <c r="Q15" s="94"/>
      <c r="R15" s="94"/>
      <c r="S15" s="94"/>
      <c r="T15" s="94"/>
      <c r="U15" s="94"/>
      <c r="V15" s="94"/>
      <c r="W15" s="94"/>
      <c r="X15" s="94"/>
      <c r="Y15" s="94"/>
      <c r="Z15" s="94"/>
      <c r="AA15" s="94"/>
      <c r="AB15" s="94"/>
      <c r="AC15" s="94"/>
      <c r="AD15" s="94"/>
      <c r="AE15" s="94"/>
      <c r="AF15" s="94"/>
      <c r="AG15" s="94"/>
      <c r="AH15" s="94"/>
      <c r="AI15" s="94"/>
      <c r="AJ15" s="94"/>
      <c r="AK15" s="94"/>
      <c r="AL15" s="94"/>
      <c r="AM15" s="94"/>
      <c r="AN15" s="94"/>
      <c r="AO15" s="94"/>
      <c r="AP15" s="94"/>
      <c r="AQ15" s="94"/>
      <c r="AR15" s="94"/>
      <c r="AS15" s="94"/>
      <c r="AT15" s="94"/>
      <c r="AU15" s="94"/>
      <c r="AV15" s="94"/>
      <c r="AW15" s="94"/>
      <c r="AX15" s="94"/>
      <c r="AY15" s="94"/>
      <c r="AZ15" s="94"/>
      <c r="BA15" s="94"/>
      <c r="BB15" s="94"/>
      <c r="BC15" s="94"/>
      <c r="BD15" s="94"/>
      <c r="BE15" s="94"/>
      <c r="BF15" s="94"/>
      <c r="BG15" s="94"/>
      <c r="BH15" s="94"/>
      <c r="BI15" s="94"/>
      <c r="BJ15" s="94"/>
      <c r="BK15" s="94"/>
    </row>
    <row r="16" spans="1:63" ht="13.35" customHeight="1">
      <c r="A16" s="17" t="s">
        <v>12</v>
      </c>
      <c r="B16" s="96">
        <f>SUM(B17:B24)</f>
        <v>13118974</v>
      </c>
      <c r="C16" s="97">
        <f t="shared" ref="C16:BK16" si="2">SUM(C17:C24)</f>
        <v>7772534</v>
      </c>
      <c r="D16" s="97">
        <f t="shared" si="2"/>
        <v>9587</v>
      </c>
      <c r="E16" s="97">
        <f t="shared" si="2"/>
        <v>37790</v>
      </c>
      <c r="F16" s="97">
        <f t="shared" si="2"/>
        <v>14968</v>
      </c>
      <c r="G16" s="97">
        <f t="shared" si="2"/>
        <v>20587</v>
      </c>
      <c r="H16" s="97">
        <f t="shared" si="2"/>
        <v>10277</v>
      </c>
      <c r="I16" s="97">
        <f t="shared" si="2"/>
        <v>209228</v>
      </c>
      <c r="J16" s="97">
        <f t="shared" si="2"/>
        <v>339653</v>
      </c>
      <c r="K16" s="97">
        <f t="shared" si="2"/>
        <v>16978</v>
      </c>
      <c r="L16" s="97">
        <f t="shared" si="2"/>
        <v>94849</v>
      </c>
      <c r="M16" s="97">
        <f t="shared" si="2"/>
        <v>17527</v>
      </c>
      <c r="N16" s="97">
        <f t="shared" si="2"/>
        <v>6602</v>
      </c>
      <c r="O16" s="97">
        <f t="shared" si="2"/>
        <v>1158145</v>
      </c>
      <c r="P16" s="97">
        <f t="shared" si="2"/>
        <v>7464</v>
      </c>
      <c r="Q16" s="97">
        <f t="shared" si="2"/>
        <v>12169</v>
      </c>
      <c r="R16" s="97">
        <f t="shared" si="2"/>
        <v>135275</v>
      </c>
      <c r="S16" s="97">
        <f t="shared" si="2"/>
        <v>184105</v>
      </c>
      <c r="T16" s="97">
        <f t="shared" si="2"/>
        <v>13435</v>
      </c>
      <c r="U16" s="97">
        <f t="shared" si="2"/>
        <v>91795</v>
      </c>
      <c r="V16" s="97">
        <f t="shared" si="2"/>
        <v>14986</v>
      </c>
      <c r="W16" s="97">
        <f t="shared" si="2"/>
        <v>4311</v>
      </c>
      <c r="X16" s="97">
        <f t="shared" si="2"/>
        <v>126169</v>
      </c>
      <c r="Y16" s="97">
        <f t="shared" si="2"/>
        <v>81169</v>
      </c>
      <c r="Z16" s="97">
        <f t="shared" si="2"/>
        <v>16921</v>
      </c>
      <c r="AA16" s="97">
        <f t="shared" si="2"/>
        <v>14974</v>
      </c>
      <c r="AB16" s="97">
        <f t="shared" si="2"/>
        <v>41237</v>
      </c>
      <c r="AC16" s="97">
        <f t="shared" si="2"/>
        <v>89087</v>
      </c>
      <c r="AD16" s="97">
        <f t="shared" si="2"/>
        <v>369485</v>
      </c>
      <c r="AE16" s="97">
        <f t="shared" si="2"/>
        <v>17371</v>
      </c>
      <c r="AF16" s="97">
        <f t="shared" si="2"/>
        <v>11880</v>
      </c>
      <c r="AG16" s="97">
        <f t="shared" si="2"/>
        <v>58319</v>
      </c>
      <c r="AH16" s="97">
        <f t="shared" si="2"/>
        <v>20359</v>
      </c>
      <c r="AI16" s="97">
        <f t="shared" si="2"/>
        <v>24858</v>
      </c>
      <c r="AJ16" s="97">
        <f t="shared" si="2"/>
        <v>96788</v>
      </c>
      <c r="AK16" s="97">
        <f t="shared" si="2"/>
        <v>15869</v>
      </c>
      <c r="AL16" s="97">
        <f t="shared" si="2"/>
        <v>60612</v>
      </c>
      <c r="AM16" s="97">
        <f t="shared" si="2"/>
        <v>162272</v>
      </c>
      <c r="AN16" s="97">
        <f t="shared" si="2"/>
        <v>16472</v>
      </c>
      <c r="AO16" s="97">
        <f t="shared" si="2"/>
        <v>14074</v>
      </c>
      <c r="AP16" s="97">
        <f t="shared" si="2"/>
        <v>8107</v>
      </c>
      <c r="AQ16" s="97">
        <f t="shared" si="2"/>
        <v>12986</v>
      </c>
      <c r="AR16" s="97">
        <f t="shared" si="2"/>
        <v>15363</v>
      </c>
      <c r="AS16" s="97">
        <f t="shared" si="2"/>
        <v>177709</v>
      </c>
      <c r="AT16" s="97">
        <f t="shared" si="2"/>
        <v>9850</v>
      </c>
      <c r="AU16" s="97">
        <f t="shared" si="2"/>
        <v>599042</v>
      </c>
      <c r="AV16" s="97">
        <f t="shared" si="2"/>
        <v>6179</v>
      </c>
      <c r="AW16" s="97">
        <f t="shared" si="2"/>
        <v>51753</v>
      </c>
      <c r="AX16" s="97">
        <f t="shared" si="2"/>
        <v>13916</v>
      </c>
      <c r="AY16" s="97">
        <f t="shared" si="2"/>
        <v>7249</v>
      </c>
      <c r="AZ16" s="97">
        <f t="shared" si="2"/>
        <v>184716</v>
      </c>
      <c r="BA16" s="97">
        <f t="shared" si="2"/>
        <v>40473</v>
      </c>
      <c r="BB16" s="97">
        <f t="shared" si="2"/>
        <v>222948</v>
      </c>
      <c r="BC16" s="97">
        <f t="shared" si="2"/>
        <v>8888</v>
      </c>
      <c r="BD16" s="97">
        <f t="shared" si="2"/>
        <v>14963</v>
      </c>
      <c r="BE16" s="97">
        <f t="shared" si="2"/>
        <v>159390</v>
      </c>
      <c r="BF16" s="97">
        <f t="shared" si="2"/>
        <v>5937</v>
      </c>
      <c r="BG16" s="97">
        <f t="shared" si="2"/>
        <v>6692</v>
      </c>
      <c r="BH16" s="97">
        <f t="shared" si="2"/>
        <v>63207</v>
      </c>
      <c r="BI16" s="97">
        <f t="shared" si="2"/>
        <v>15725</v>
      </c>
      <c r="BJ16" s="97">
        <f t="shared" si="2"/>
        <v>40160</v>
      </c>
      <c r="BK16" s="97">
        <f t="shared" si="2"/>
        <v>43540</v>
      </c>
    </row>
    <row r="17" spans="1:63" ht="13.35" customHeight="1">
      <c r="A17" s="9" t="s">
        <v>13</v>
      </c>
      <c r="B17" s="98">
        <f>SUM(C17:BK17)</f>
        <v>4022149</v>
      </c>
      <c r="C17" s="95">
        <v>2476470</v>
      </c>
      <c r="D17" s="95">
        <v>2226</v>
      </c>
      <c r="E17" s="95">
        <v>20170</v>
      </c>
      <c r="F17" s="95">
        <v>1996</v>
      </c>
      <c r="G17" s="95">
        <v>6934</v>
      </c>
      <c r="H17" s="95">
        <v>1988</v>
      </c>
      <c r="I17" s="95">
        <v>91576</v>
      </c>
      <c r="J17" s="95">
        <v>74691</v>
      </c>
      <c r="K17" s="95">
        <v>6476</v>
      </c>
      <c r="L17" s="95">
        <v>29683</v>
      </c>
      <c r="M17" s="95">
        <v>8226</v>
      </c>
      <c r="N17" s="95">
        <v>2789</v>
      </c>
      <c r="O17" s="95">
        <v>337182</v>
      </c>
      <c r="P17" s="95">
        <v>2642</v>
      </c>
      <c r="Q17" s="95">
        <v>7152</v>
      </c>
      <c r="R17" s="95">
        <v>32891</v>
      </c>
      <c r="S17" s="95">
        <v>66870</v>
      </c>
      <c r="T17" s="95">
        <v>4986</v>
      </c>
      <c r="U17" s="95">
        <v>29637</v>
      </c>
      <c r="V17" s="95">
        <v>7203</v>
      </c>
      <c r="W17" s="95">
        <v>2416</v>
      </c>
      <c r="X17" s="95">
        <v>24848</v>
      </c>
      <c r="Y17" s="95">
        <v>35232</v>
      </c>
      <c r="Z17" s="95">
        <v>9750</v>
      </c>
      <c r="AA17" s="95">
        <v>3439</v>
      </c>
      <c r="AB17" s="95">
        <v>16276</v>
      </c>
      <c r="AC17" s="95">
        <v>14040</v>
      </c>
      <c r="AD17" s="95">
        <v>96775</v>
      </c>
      <c r="AE17" s="95">
        <v>6393</v>
      </c>
      <c r="AF17" s="95">
        <v>8238</v>
      </c>
      <c r="AG17" s="95">
        <v>14547</v>
      </c>
      <c r="AH17" s="95">
        <v>8595</v>
      </c>
      <c r="AI17" s="95">
        <v>9369</v>
      </c>
      <c r="AJ17" s="95">
        <v>37802</v>
      </c>
      <c r="AK17" s="95">
        <v>11502</v>
      </c>
      <c r="AL17" s="95">
        <v>32591</v>
      </c>
      <c r="AM17" s="95">
        <v>17205</v>
      </c>
      <c r="AN17" s="95">
        <v>2758</v>
      </c>
      <c r="AO17" s="95">
        <v>7298</v>
      </c>
      <c r="AP17" s="95">
        <v>1857</v>
      </c>
      <c r="AQ17" s="95">
        <v>3930</v>
      </c>
      <c r="AR17" s="95">
        <v>8940</v>
      </c>
      <c r="AS17" s="95">
        <v>16961</v>
      </c>
      <c r="AT17" s="95">
        <v>4005</v>
      </c>
      <c r="AU17" s="95">
        <v>166121</v>
      </c>
      <c r="AV17" s="95">
        <v>2536</v>
      </c>
      <c r="AW17" s="95">
        <v>19553</v>
      </c>
      <c r="AX17" s="95">
        <v>4448</v>
      </c>
      <c r="AY17" s="95">
        <v>4946</v>
      </c>
      <c r="AZ17" s="95">
        <v>28458</v>
      </c>
      <c r="BA17" s="95">
        <v>14856</v>
      </c>
      <c r="BB17" s="95">
        <v>68874</v>
      </c>
      <c r="BC17" s="95">
        <v>5905</v>
      </c>
      <c r="BD17" s="95">
        <v>4768</v>
      </c>
      <c r="BE17" s="95">
        <v>30639</v>
      </c>
      <c r="BF17" s="95">
        <v>3217</v>
      </c>
      <c r="BG17" s="95">
        <v>3186</v>
      </c>
      <c r="BH17" s="95">
        <f>27757-903</f>
        <v>26854</v>
      </c>
      <c r="BI17" s="95">
        <v>6112</v>
      </c>
      <c r="BJ17" s="95">
        <v>8876</v>
      </c>
      <c r="BK17" s="95">
        <v>16245</v>
      </c>
    </row>
    <row r="18" spans="1:63" ht="13.35" customHeight="1">
      <c r="A18" s="9" t="s">
        <v>14</v>
      </c>
      <c r="B18" s="98">
        <f t="shared" ref="B18:B24" si="3">SUM(C18:BK18)</f>
        <v>124999</v>
      </c>
      <c r="C18" s="95">
        <v>39791</v>
      </c>
      <c r="D18" s="95"/>
      <c r="E18" s="95">
        <v>1113</v>
      </c>
      <c r="F18" s="95">
        <v>1570</v>
      </c>
      <c r="G18" s="95">
        <v>745</v>
      </c>
      <c r="H18" s="95"/>
      <c r="I18" s="95"/>
      <c r="J18" s="95">
        <v>3167</v>
      </c>
      <c r="K18" s="95"/>
      <c r="L18" s="95"/>
      <c r="M18" s="95">
        <v>173</v>
      </c>
      <c r="N18" s="95">
        <v>505</v>
      </c>
      <c r="O18" s="95">
        <v>10049</v>
      </c>
      <c r="P18" s="95">
        <v>915</v>
      </c>
      <c r="Q18" s="95">
        <v>0</v>
      </c>
      <c r="R18" s="95">
        <v>4911</v>
      </c>
      <c r="S18" s="95">
        <v>4591</v>
      </c>
      <c r="T18" s="95">
        <v>806</v>
      </c>
      <c r="U18" s="95">
        <v>1298</v>
      </c>
      <c r="V18" s="95">
        <v>1152</v>
      </c>
      <c r="W18" s="95">
        <v>801</v>
      </c>
      <c r="X18" s="95"/>
      <c r="Y18" s="95">
        <v>908</v>
      </c>
      <c r="Z18" s="95">
        <v>1822</v>
      </c>
      <c r="AA18" s="95">
        <v>1892</v>
      </c>
      <c r="AB18" s="95">
        <v>1355</v>
      </c>
      <c r="AC18" s="95">
        <v>1341</v>
      </c>
      <c r="AD18" s="95"/>
      <c r="AE18" s="95">
        <v>360</v>
      </c>
      <c r="AF18" s="95"/>
      <c r="AG18" s="95">
        <v>2211</v>
      </c>
      <c r="AH18" s="95">
        <v>597</v>
      </c>
      <c r="AI18" s="95">
        <v>1217</v>
      </c>
      <c r="AJ18" s="95">
        <v>0</v>
      </c>
      <c r="AK18" s="95">
        <v>2939</v>
      </c>
      <c r="AL18" s="95">
        <v>2895</v>
      </c>
      <c r="AM18" s="95">
        <v>3022</v>
      </c>
      <c r="AN18" s="95">
        <v>1007</v>
      </c>
      <c r="AO18" s="95">
        <v>1131</v>
      </c>
      <c r="AP18" s="95">
        <v>284</v>
      </c>
      <c r="AQ18" s="95">
        <v>672</v>
      </c>
      <c r="AR18" s="95">
        <v>0</v>
      </c>
      <c r="AS18" s="95"/>
      <c r="AT18" s="95"/>
      <c r="AU18" s="95">
        <v>6874</v>
      </c>
      <c r="AV18" s="95">
        <v>486</v>
      </c>
      <c r="AW18" s="95">
        <v>3161</v>
      </c>
      <c r="AX18" s="95">
        <v>625</v>
      </c>
      <c r="AY18" s="95">
        <v>786</v>
      </c>
      <c r="AZ18" s="95">
        <v>3103</v>
      </c>
      <c r="BA18" s="95">
        <v>1729</v>
      </c>
      <c r="BB18" s="95">
        <v>3555</v>
      </c>
      <c r="BC18" s="95">
        <v>1284</v>
      </c>
      <c r="BD18" s="95">
        <v>717</v>
      </c>
      <c r="BE18" s="95">
        <v>1995</v>
      </c>
      <c r="BF18" s="95">
        <v>1365</v>
      </c>
      <c r="BG18" s="95">
        <v>205</v>
      </c>
      <c r="BH18" s="95">
        <v>903</v>
      </c>
      <c r="BI18" s="95">
        <v>1128</v>
      </c>
      <c r="BJ18" s="95">
        <v>1843</v>
      </c>
      <c r="BK18" s="95"/>
    </row>
    <row r="19" spans="1:63" ht="13.35" customHeight="1">
      <c r="A19" s="9" t="s">
        <v>15</v>
      </c>
      <c r="B19" s="98">
        <f t="shared" si="3"/>
        <v>1124783</v>
      </c>
      <c r="C19" s="95">
        <v>787631</v>
      </c>
      <c r="D19" s="95">
        <v>65</v>
      </c>
      <c r="E19" s="95">
        <v>2228</v>
      </c>
      <c r="F19" s="95">
        <v>109</v>
      </c>
      <c r="G19" s="95">
        <v>1631</v>
      </c>
      <c r="H19" s="95">
        <v>76</v>
      </c>
      <c r="I19" s="95">
        <v>16359</v>
      </c>
      <c r="J19" s="95">
        <v>8334</v>
      </c>
      <c r="K19" s="95">
        <v>577</v>
      </c>
      <c r="L19" s="95">
        <v>2761</v>
      </c>
      <c r="M19" s="95">
        <v>661</v>
      </c>
      <c r="N19" s="95">
        <v>17</v>
      </c>
      <c r="O19" s="95">
        <v>47953</v>
      </c>
      <c r="P19" s="95">
        <v>523</v>
      </c>
      <c r="Q19" s="95">
        <v>707</v>
      </c>
      <c r="R19" s="95">
        <v>491</v>
      </c>
      <c r="S19" s="95">
        <v>18007</v>
      </c>
      <c r="T19" s="95">
        <v>694</v>
      </c>
      <c r="U19" s="95">
        <v>7862</v>
      </c>
      <c r="V19" s="95">
        <v>495</v>
      </c>
      <c r="W19" s="95">
        <v>78</v>
      </c>
      <c r="X19" s="95">
        <v>1222</v>
      </c>
      <c r="Y19" s="95">
        <v>2255</v>
      </c>
      <c r="Z19" s="95"/>
      <c r="AA19" s="95">
        <v>144</v>
      </c>
      <c r="AB19" s="95">
        <v>3627</v>
      </c>
      <c r="AC19" s="95">
        <v>2450</v>
      </c>
      <c r="AD19" s="95">
        <v>30472</v>
      </c>
      <c r="AE19" s="95">
        <v>1778</v>
      </c>
      <c r="AF19" s="95">
        <v>507</v>
      </c>
      <c r="AG19" s="95">
        <v>6693</v>
      </c>
      <c r="AH19" s="95">
        <v>2237</v>
      </c>
      <c r="AI19" s="95">
        <v>1642</v>
      </c>
      <c r="AJ19" s="95">
        <v>9795</v>
      </c>
      <c r="AK19" s="95">
        <v>561</v>
      </c>
      <c r="AL19" s="95">
        <v>1456</v>
      </c>
      <c r="AM19" s="95">
        <v>6000</v>
      </c>
      <c r="AN19" s="95">
        <v>822</v>
      </c>
      <c r="AO19" s="95">
        <v>1093</v>
      </c>
      <c r="AP19" s="95">
        <v>246</v>
      </c>
      <c r="AQ19" s="95">
        <v>119</v>
      </c>
      <c r="AR19" s="95">
        <v>381</v>
      </c>
      <c r="AS19" s="95">
        <v>11814</v>
      </c>
      <c r="AT19" s="95">
        <v>641</v>
      </c>
      <c r="AU19" s="95">
        <v>94612</v>
      </c>
      <c r="AV19" s="95">
        <v>174</v>
      </c>
      <c r="AW19" s="95">
        <v>3068</v>
      </c>
      <c r="AX19" s="95">
        <v>775</v>
      </c>
      <c r="AY19" s="95">
        <v>78</v>
      </c>
      <c r="AZ19" s="95">
        <v>2887</v>
      </c>
      <c r="BA19" s="95">
        <v>733</v>
      </c>
      <c r="BB19" s="95">
        <v>14761</v>
      </c>
      <c r="BC19" s="95">
        <v>0</v>
      </c>
      <c r="BD19" s="95">
        <v>157</v>
      </c>
      <c r="BE19" s="95">
        <v>9276</v>
      </c>
      <c r="BF19" s="95">
        <v>288</v>
      </c>
      <c r="BG19" s="95">
        <v>330</v>
      </c>
      <c r="BH19" s="95">
        <v>503</v>
      </c>
      <c r="BI19" s="95">
        <v>789</v>
      </c>
      <c r="BJ19" s="95">
        <v>10915</v>
      </c>
      <c r="BK19" s="95">
        <v>2223</v>
      </c>
    </row>
    <row r="20" spans="1:63" ht="13.35" customHeight="1">
      <c r="A20" s="9" t="s">
        <v>16</v>
      </c>
      <c r="B20" s="98">
        <f t="shared" si="3"/>
        <v>213593</v>
      </c>
      <c r="C20" s="95"/>
      <c r="D20" s="95"/>
      <c r="E20" s="95"/>
      <c r="F20" s="95"/>
      <c r="G20" s="95"/>
      <c r="H20" s="95"/>
      <c r="I20" s="95"/>
      <c r="J20" s="95"/>
      <c r="K20" s="95"/>
      <c r="L20" s="95"/>
      <c r="M20" s="95"/>
      <c r="N20" s="95"/>
      <c r="O20" s="95">
        <v>128176</v>
      </c>
      <c r="P20" s="95"/>
      <c r="Q20" s="95">
        <v>0</v>
      </c>
      <c r="R20" s="95"/>
      <c r="S20" s="95">
        <v>3361</v>
      </c>
      <c r="T20" s="95"/>
      <c r="U20" s="95"/>
      <c r="V20" s="95">
        <v>9</v>
      </c>
      <c r="W20" s="95"/>
      <c r="X20" s="95"/>
      <c r="Y20" s="95"/>
      <c r="Z20" s="95"/>
      <c r="AA20" s="95">
        <v>1230</v>
      </c>
      <c r="AB20" s="95">
        <v>3837</v>
      </c>
      <c r="AC20" s="95"/>
      <c r="AD20" s="95"/>
      <c r="AE20" s="95"/>
      <c r="AF20" s="95"/>
      <c r="AG20" s="95"/>
      <c r="AH20" s="95">
        <v>201</v>
      </c>
      <c r="AI20" s="95"/>
      <c r="AJ20" s="95">
        <v>3953</v>
      </c>
      <c r="AK20" s="95"/>
      <c r="AL20" s="95"/>
      <c r="AM20" s="95"/>
      <c r="AN20" s="95"/>
      <c r="AO20" s="95"/>
      <c r="AP20" s="95"/>
      <c r="AQ20" s="95"/>
      <c r="AR20" s="95">
        <v>461</v>
      </c>
      <c r="AS20" s="95"/>
      <c r="AT20" s="95"/>
      <c r="AU20" s="95">
        <v>59603</v>
      </c>
      <c r="AV20" s="95"/>
      <c r="AW20" s="95">
        <v>7458</v>
      </c>
      <c r="AX20" s="95">
        <v>0</v>
      </c>
      <c r="AY20" s="95"/>
      <c r="AZ20" s="95"/>
      <c r="BA20" s="95"/>
      <c r="BB20" s="95"/>
      <c r="BC20" s="95">
        <v>0</v>
      </c>
      <c r="BD20" s="95"/>
      <c r="BE20" s="95"/>
      <c r="BF20" s="95"/>
      <c r="BG20" s="95"/>
      <c r="BH20" s="95">
        <v>5304</v>
      </c>
      <c r="BI20" s="95"/>
      <c r="BJ20" s="95"/>
      <c r="BK20" s="95"/>
    </row>
    <row r="21" spans="1:63" ht="13.35" customHeight="1">
      <c r="A21" s="9" t="s">
        <v>17</v>
      </c>
      <c r="B21" s="98">
        <f t="shared" si="3"/>
        <v>1416990</v>
      </c>
      <c r="C21" s="95">
        <v>1197563</v>
      </c>
      <c r="D21" s="95"/>
      <c r="E21" s="95">
        <v>2462</v>
      </c>
      <c r="F21" s="95"/>
      <c r="G21" s="95">
        <v>1025</v>
      </c>
      <c r="H21" s="95"/>
      <c r="I21" s="95">
        <v>23353</v>
      </c>
      <c r="J21" s="95">
        <v>27345</v>
      </c>
      <c r="K21" s="95"/>
      <c r="L21" s="95">
        <v>4254</v>
      </c>
      <c r="M21" s="95">
        <v>238</v>
      </c>
      <c r="N21" s="95"/>
      <c r="O21" s="95">
        <v>43907</v>
      </c>
      <c r="P21" s="95">
        <v>200</v>
      </c>
      <c r="Q21" s="95">
        <v>744</v>
      </c>
      <c r="R21" s="95">
        <v>5849</v>
      </c>
      <c r="S21" s="95">
        <v>2291</v>
      </c>
      <c r="T21" s="95"/>
      <c r="U21" s="95">
        <v>9330</v>
      </c>
      <c r="V21" s="95">
        <v>124</v>
      </c>
      <c r="W21" s="95"/>
      <c r="X21" s="95">
        <v>5408</v>
      </c>
      <c r="Y21" s="95">
        <v>11183</v>
      </c>
      <c r="Z21" s="95">
        <v>230</v>
      </c>
      <c r="AA21" s="95"/>
      <c r="AB21" s="95">
        <v>30</v>
      </c>
      <c r="AC21" s="95">
        <v>3385</v>
      </c>
      <c r="AD21" s="95">
        <v>25068</v>
      </c>
      <c r="AE21" s="95">
        <v>1138</v>
      </c>
      <c r="AF21" s="95">
        <v>184</v>
      </c>
      <c r="AG21" s="95">
        <v>6439</v>
      </c>
      <c r="AH21" s="95"/>
      <c r="AI21" s="95">
        <v>896</v>
      </c>
      <c r="AJ21" s="95">
        <v>0</v>
      </c>
      <c r="AK21" s="95"/>
      <c r="AL21" s="95">
        <v>1086</v>
      </c>
      <c r="AM21" s="95">
        <v>1259</v>
      </c>
      <c r="AN21" s="95"/>
      <c r="AO21" s="95"/>
      <c r="AP21" s="95">
        <v>315</v>
      </c>
      <c r="AQ21" s="95"/>
      <c r="AR21" s="95">
        <v>0</v>
      </c>
      <c r="AS21" s="95"/>
      <c r="AT21" s="95"/>
      <c r="AU21" s="95">
        <v>0</v>
      </c>
      <c r="AV21" s="95"/>
      <c r="AW21" s="95">
        <v>0</v>
      </c>
      <c r="AX21" s="95">
        <v>0</v>
      </c>
      <c r="AY21" s="95"/>
      <c r="AZ21" s="95">
        <v>4260</v>
      </c>
      <c r="BA21" s="95">
        <v>3680</v>
      </c>
      <c r="BB21" s="95">
        <v>27977</v>
      </c>
      <c r="BC21" s="95">
        <v>0</v>
      </c>
      <c r="BD21" s="95"/>
      <c r="BE21" s="95">
        <v>3074</v>
      </c>
      <c r="BF21" s="95">
        <v>69</v>
      </c>
      <c r="BG21" s="95">
        <v>246</v>
      </c>
      <c r="BH21" s="95"/>
      <c r="BI21" s="95">
        <v>802</v>
      </c>
      <c r="BJ21" s="95"/>
      <c r="BK21" s="95">
        <v>1576</v>
      </c>
    </row>
    <row r="22" spans="1:63" ht="13.35" customHeight="1">
      <c r="A22" s="9" t="s">
        <v>18</v>
      </c>
      <c r="B22" s="98">
        <f t="shared" si="3"/>
        <v>3430456</v>
      </c>
      <c r="C22" s="95">
        <v>2221041</v>
      </c>
      <c r="D22" s="95"/>
      <c r="E22" s="95"/>
      <c r="F22" s="95"/>
      <c r="G22" s="95">
        <v>3707</v>
      </c>
      <c r="H22" s="95"/>
      <c r="I22" s="95"/>
      <c r="J22" s="95">
        <v>11778</v>
      </c>
      <c r="K22" s="95">
        <v>4996</v>
      </c>
      <c r="L22" s="95">
        <v>23809</v>
      </c>
      <c r="M22" s="95">
        <v>3953</v>
      </c>
      <c r="N22" s="95"/>
      <c r="O22" s="95">
        <v>362719</v>
      </c>
      <c r="P22" s="95"/>
      <c r="Q22" s="95">
        <v>193</v>
      </c>
      <c r="R22" s="95"/>
      <c r="S22" s="95">
        <v>63990</v>
      </c>
      <c r="T22" s="95"/>
      <c r="U22" s="95">
        <v>31459</v>
      </c>
      <c r="V22" s="95"/>
      <c r="W22" s="95"/>
      <c r="X22" s="95"/>
      <c r="Y22" s="95"/>
      <c r="Z22" s="95"/>
      <c r="AA22" s="95">
        <v>7332</v>
      </c>
      <c r="AB22" s="95">
        <v>6952</v>
      </c>
      <c r="AC22" s="95"/>
      <c r="AD22" s="95">
        <v>119477</v>
      </c>
      <c r="AE22" s="95">
        <v>2024</v>
      </c>
      <c r="AF22" s="95"/>
      <c r="AG22" s="95"/>
      <c r="AH22" s="95">
        <v>1953</v>
      </c>
      <c r="AI22" s="95">
        <v>4303</v>
      </c>
      <c r="AJ22" s="95">
        <f>39552+9622</f>
        <v>49174</v>
      </c>
      <c r="AK22" s="95">
        <v>290</v>
      </c>
      <c r="AL22" s="95">
        <v>13734</v>
      </c>
      <c r="AM22" s="95">
        <v>8732</v>
      </c>
      <c r="AN22" s="95"/>
      <c r="AO22" s="95"/>
      <c r="AP22" s="95"/>
      <c r="AQ22" s="95"/>
      <c r="AR22" s="95">
        <v>0</v>
      </c>
      <c r="AS22" s="95"/>
      <c r="AT22" s="95"/>
      <c r="AU22" s="95">
        <v>362600</v>
      </c>
      <c r="AV22" s="95"/>
      <c r="AW22" s="95">
        <v>17935</v>
      </c>
      <c r="AX22" s="95">
        <v>2780</v>
      </c>
      <c r="AY22" s="95"/>
      <c r="AZ22" s="95"/>
      <c r="BA22" s="95"/>
      <c r="BB22" s="95">
        <v>68929</v>
      </c>
      <c r="BC22" s="95">
        <v>0</v>
      </c>
      <c r="BD22" s="95"/>
      <c r="BE22" s="95">
        <v>9432</v>
      </c>
      <c r="BF22" s="95"/>
      <c r="BG22" s="95"/>
      <c r="BH22" s="95">
        <v>24767</v>
      </c>
      <c r="BI22" s="95"/>
      <c r="BJ22" s="95"/>
      <c r="BK22" s="95">
        <v>2397</v>
      </c>
    </row>
    <row r="23" spans="1:63" ht="13.35" customHeight="1">
      <c r="A23" s="9" t="s">
        <v>19</v>
      </c>
      <c r="B23" s="98">
        <f t="shared" si="3"/>
        <v>192184</v>
      </c>
      <c r="C23" s="95"/>
      <c r="D23" s="95">
        <v>4852</v>
      </c>
      <c r="E23" s="95"/>
      <c r="F23" s="95"/>
      <c r="G23" s="95"/>
      <c r="H23" s="95">
        <v>4460</v>
      </c>
      <c r="I23" s="95"/>
      <c r="J23" s="95">
        <v>153104</v>
      </c>
      <c r="K23" s="95"/>
      <c r="L23" s="95"/>
      <c r="M23" s="95"/>
      <c r="N23" s="95"/>
      <c r="O23" s="95"/>
      <c r="P23" s="95"/>
      <c r="Q23" s="95">
        <v>0</v>
      </c>
      <c r="R23" s="95"/>
      <c r="S23" s="95">
        <v>11605</v>
      </c>
      <c r="T23" s="95"/>
      <c r="U23" s="95"/>
      <c r="V23" s="95"/>
      <c r="W23" s="95"/>
      <c r="X23" s="95"/>
      <c r="Y23" s="95"/>
      <c r="Z23" s="95"/>
      <c r="AA23" s="95"/>
      <c r="AB23" s="95"/>
      <c r="AC23" s="95"/>
      <c r="AD23" s="95"/>
      <c r="AE23" s="95"/>
      <c r="AF23" s="95"/>
      <c r="AG23" s="95"/>
      <c r="AH23" s="95"/>
      <c r="AI23" s="95"/>
      <c r="AJ23" s="95">
        <v>0</v>
      </c>
      <c r="AK23" s="95"/>
      <c r="AL23" s="95"/>
      <c r="AM23" s="95">
        <v>12474</v>
      </c>
      <c r="AN23" s="95"/>
      <c r="AO23" s="95"/>
      <c r="AP23" s="95"/>
      <c r="AQ23" s="95"/>
      <c r="AR23" s="95">
        <f>4387+219+975</f>
        <v>5581</v>
      </c>
      <c r="AS23" s="95"/>
      <c r="AT23" s="95"/>
      <c r="AU23" s="95">
        <v>0</v>
      </c>
      <c r="AV23" s="95"/>
      <c r="AW23" s="95">
        <v>108</v>
      </c>
      <c r="AX23" s="95">
        <v>0</v>
      </c>
      <c r="AY23" s="95"/>
      <c r="AZ23" s="95"/>
      <c r="BA23" s="95"/>
      <c r="BB23" s="95"/>
      <c r="BC23" s="95">
        <v>0</v>
      </c>
      <c r="BD23" s="95"/>
      <c r="BE23" s="95"/>
      <c r="BF23" s="95"/>
      <c r="BG23" s="95"/>
      <c r="BH23" s="95"/>
      <c r="BI23" s="95"/>
      <c r="BJ23" s="95"/>
      <c r="BK23" s="95"/>
    </row>
    <row r="24" spans="1:63" ht="13.35" customHeight="1">
      <c r="A24" s="9" t="s">
        <v>20</v>
      </c>
      <c r="B24" s="98">
        <f t="shared" si="3"/>
        <v>2593820</v>
      </c>
      <c r="C24" s="95">
        <v>1050038</v>
      </c>
      <c r="D24" s="95">
        <v>2444</v>
      </c>
      <c r="E24" s="95">
        <v>11817</v>
      </c>
      <c r="F24" s="95">
        <v>11293</v>
      </c>
      <c r="G24" s="95">
        <v>6545</v>
      </c>
      <c r="H24" s="95">
        <v>3753</v>
      </c>
      <c r="I24" s="95">
        <v>77940</v>
      </c>
      <c r="J24" s="95">
        <v>61234</v>
      </c>
      <c r="K24" s="95">
        <v>4929</v>
      </c>
      <c r="L24" s="95">
        <v>34342</v>
      </c>
      <c r="M24" s="95">
        <v>4276</v>
      </c>
      <c r="N24" s="95">
        <v>3291</v>
      </c>
      <c r="O24" s="95">
        <v>228159</v>
      </c>
      <c r="P24" s="95">
        <v>3184</v>
      </c>
      <c r="Q24" s="95">
        <v>3373</v>
      </c>
      <c r="R24" s="95">
        <v>91133</v>
      </c>
      <c r="S24" s="95">
        <v>13390</v>
      </c>
      <c r="T24" s="95">
        <v>6949</v>
      </c>
      <c r="U24" s="95">
        <v>12209</v>
      </c>
      <c r="V24" s="95">
        <v>6003</v>
      </c>
      <c r="W24" s="95">
        <v>1016</v>
      </c>
      <c r="X24" s="95">
        <v>94691</v>
      </c>
      <c r="Y24" s="95">
        <v>31591</v>
      </c>
      <c r="Z24" s="95">
        <v>5119</v>
      </c>
      <c r="AA24" s="95">
        <v>937</v>
      </c>
      <c r="AB24" s="95">
        <v>9160</v>
      </c>
      <c r="AC24" s="95">
        <v>67871</v>
      </c>
      <c r="AD24" s="95">
        <v>97693</v>
      </c>
      <c r="AE24" s="95">
        <v>5678</v>
      </c>
      <c r="AF24" s="95">
        <v>2951</v>
      </c>
      <c r="AG24" s="95">
        <v>28429</v>
      </c>
      <c r="AH24" s="95">
        <v>6776</v>
      </c>
      <c r="AI24" s="95">
        <v>7431</v>
      </c>
      <c r="AJ24" s="95">
        <f>59968-AJ22+737+3527-18994</f>
        <v>-3936</v>
      </c>
      <c r="AK24" s="95">
        <v>577</v>
      </c>
      <c r="AL24" s="95">
        <v>8850</v>
      </c>
      <c r="AM24" s="95">
        <v>113580</v>
      </c>
      <c r="AN24" s="95">
        <v>11885</v>
      </c>
      <c r="AO24" s="95">
        <v>4552</v>
      </c>
      <c r="AP24" s="95">
        <v>5405</v>
      </c>
      <c r="AQ24" s="95">
        <v>8265</v>
      </c>
      <c r="AR24" s="95"/>
      <c r="AS24" s="95">
        <v>148934</v>
      </c>
      <c r="AT24" s="95">
        <v>5204</v>
      </c>
      <c r="AU24" s="95">
        <v>-90768</v>
      </c>
      <c r="AV24" s="95">
        <v>2983</v>
      </c>
      <c r="AW24" s="95">
        <f>51753-AW17-AW18-AW19-AW20-AW22-AW23</f>
        <v>470</v>
      </c>
      <c r="AX24" s="95">
        <v>5288</v>
      </c>
      <c r="AY24" s="95">
        <v>1439</v>
      </c>
      <c r="AZ24" s="95">
        <v>146008</v>
      </c>
      <c r="BA24" s="95">
        <v>19475</v>
      </c>
      <c r="BB24" s="95">
        <v>38852</v>
      </c>
      <c r="BC24" s="95">
        <v>1699</v>
      </c>
      <c r="BD24" s="95">
        <v>9321</v>
      </c>
      <c r="BE24" s="95">
        <v>104974</v>
      </c>
      <c r="BF24" s="95">
        <v>998</v>
      </c>
      <c r="BG24" s="95">
        <v>2725</v>
      </c>
      <c r="BH24" s="95">
        <f>5341-1488+586+437</f>
        <v>4876</v>
      </c>
      <c r="BI24" s="95">
        <v>6894</v>
      </c>
      <c r="BJ24" s="95">
        <v>18526</v>
      </c>
      <c r="BK24" s="95">
        <v>21099</v>
      </c>
    </row>
    <row r="25" spans="1:63" ht="13.35" customHeight="1">
      <c r="A25" s="10"/>
      <c r="B25" s="100"/>
      <c r="C25" s="95"/>
      <c r="D25" s="95"/>
      <c r="E25" s="95"/>
      <c r="F25" s="95"/>
      <c r="G25" s="95"/>
      <c r="H25" s="95"/>
      <c r="I25" s="95"/>
      <c r="J25" s="95"/>
      <c r="K25" s="95"/>
      <c r="L25" s="95"/>
      <c r="M25" s="95"/>
      <c r="N25" s="95"/>
      <c r="O25" s="95"/>
      <c r="P25" s="95"/>
      <c r="Q25" s="95"/>
      <c r="R25" s="95"/>
      <c r="S25" s="95"/>
      <c r="T25" s="95"/>
      <c r="U25" s="95"/>
      <c r="V25" s="95"/>
      <c r="W25" s="95"/>
      <c r="X25" s="95"/>
      <c r="Y25" s="95"/>
      <c r="Z25" s="95"/>
      <c r="AA25" s="95"/>
      <c r="AB25" s="95"/>
      <c r="AC25" s="95"/>
      <c r="AD25" s="95"/>
      <c r="AE25" s="95"/>
      <c r="AF25" s="95"/>
      <c r="AG25" s="95"/>
      <c r="AH25" s="95"/>
      <c r="AI25" s="95"/>
      <c r="AJ25" s="95"/>
      <c r="AK25" s="95"/>
      <c r="AL25" s="95"/>
      <c r="AM25" s="95"/>
      <c r="AN25" s="95"/>
      <c r="AO25" s="95"/>
      <c r="AP25" s="95"/>
      <c r="AQ25" s="95"/>
      <c r="AR25" s="95"/>
      <c r="AS25" s="95"/>
      <c r="AT25" s="95"/>
      <c r="AU25" s="95"/>
      <c r="AV25" s="95"/>
      <c r="AW25" s="95"/>
      <c r="AX25" s="95"/>
      <c r="AY25" s="95"/>
      <c r="AZ25" s="95"/>
      <c r="BA25" s="95"/>
      <c r="BB25" s="95"/>
      <c r="BC25" s="95"/>
      <c r="BD25" s="95"/>
      <c r="BE25" s="95"/>
      <c r="BF25" s="95"/>
      <c r="BG25" s="95"/>
      <c r="BH25" s="95"/>
      <c r="BI25" s="95"/>
      <c r="BJ25" s="95"/>
      <c r="BK25" s="95"/>
    </row>
    <row r="26" spans="1:63" ht="13.35" customHeight="1">
      <c r="A26" s="18" t="s">
        <v>21</v>
      </c>
      <c r="B26" s="101">
        <f>SUM(B7-B16)</f>
        <v>343807</v>
      </c>
      <c r="C26" s="102">
        <f t="shared" ref="C26:BK26" si="4">SUM(C7-C16)</f>
        <v>234776</v>
      </c>
      <c r="D26" s="102">
        <f t="shared" si="4"/>
        <v>3985</v>
      </c>
      <c r="E26" s="102">
        <f t="shared" si="4"/>
        <v>9664</v>
      </c>
      <c r="F26" s="102">
        <f t="shared" si="4"/>
        <v>1685</v>
      </c>
      <c r="G26" s="102">
        <f t="shared" si="4"/>
        <v>972</v>
      </c>
      <c r="H26" s="102">
        <f t="shared" si="4"/>
        <v>-929</v>
      </c>
      <c r="I26" s="102">
        <f t="shared" si="4"/>
        <v>5443</v>
      </c>
      <c r="J26" s="102">
        <f t="shared" si="4"/>
        <v>-3448</v>
      </c>
      <c r="K26" s="102">
        <f t="shared" si="4"/>
        <v>768</v>
      </c>
      <c r="L26" s="102">
        <f t="shared" si="4"/>
        <v>3315</v>
      </c>
      <c r="M26" s="102">
        <f t="shared" si="4"/>
        <v>6784</v>
      </c>
      <c r="N26" s="102">
        <f t="shared" si="4"/>
        <v>-1719</v>
      </c>
      <c r="O26" s="102">
        <f t="shared" si="4"/>
        <v>2207</v>
      </c>
      <c r="P26" s="102">
        <f t="shared" si="4"/>
        <v>431</v>
      </c>
      <c r="Q26" s="102">
        <f t="shared" si="4"/>
        <v>1184</v>
      </c>
      <c r="R26" s="102">
        <f t="shared" si="4"/>
        <v>24628</v>
      </c>
      <c r="S26" s="102">
        <f t="shared" si="4"/>
        <v>26288</v>
      </c>
      <c r="T26" s="102">
        <f t="shared" si="4"/>
        <v>-2041</v>
      </c>
      <c r="U26" s="102">
        <f t="shared" si="4"/>
        <v>-1391</v>
      </c>
      <c r="V26" s="102">
        <f t="shared" si="4"/>
        <v>414</v>
      </c>
      <c r="W26" s="102">
        <f t="shared" si="4"/>
        <v>3504</v>
      </c>
      <c r="X26" s="102">
        <f t="shared" si="4"/>
        <v>-15565</v>
      </c>
      <c r="Y26" s="102">
        <f t="shared" si="4"/>
        <v>6971</v>
      </c>
      <c r="Z26" s="102">
        <f t="shared" si="4"/>
        <v>2617</v>
      </c>
      <c r="AA26" s="102">
        <f t="shared" si="4"/>
        <v>2265</v>
      </c>
      <c r="AB26" s="102">
        <f t="shared" si="4"/>
        <v>450</v>
      </c>
      <c r="AC26" s="102">
        <f t="shared" si="4"/>
        <v>2990</v>
      </c>
      <c r="AD26" s="102">
        <f t="shared" si="4"/>
        <v>-1033</v>
      </c>
      <c r="AE26" s="102">
        <f t="shared" si="4"/>
        <v>141</v>
      </c>
      <c r="AF26" s="102">
        <f t="shared" si="4"/>
        <v>-282</v>
      </c>
      <c r="AG26" s="102">
        <f t="shared" si="4"/>
        <v>5689</v>
      </c>
      <c r="AH26" s="102">
        <f t="shared" si="4"/>
        <v>379</v>
      </c>
      <c r="AI26" s="102">
        <f t="shared" si="4"/>
        <v>3486</v>
      </c>
      <c r="AJ26" s="102">
        <f t="shared" si="4"/>
        <v>4169</v>
      </c>
      <c r="AK26" s="102">
        <f t="shared" si="4"/>
        <v>1405</v>
      </c>
      <c r="AL26" s="102">
        <f t="shared" si="4"/>
        <v>-9134</v>
      </c>
      <c r="AM26" s="102">
        <f t="shared" si="4"/>
        <v>7849</v>
      </c>
      <c r="AN26" s="102">
        <f t="shared" si="4"/>
        <v>77</v>
      </c>
      <c r="AO26" s="102">
        <f t="shared" si="4"/>
        <v>1362</v>
      </c>
      <c r="AP26" s="102">
        <f t="shared" si="4"/>
        <v>2</v>
      </c>
      <c r="AQ26" s="102">
        <f t="shared" si="4"/>
        <v>-275</v>
      </c>
      <c r="AR26" s="102">
        <f t="shared" si="4"/>
        <v>815</v>
      </c>
      <c r="AS26" s="102">
        <f t="shared" si="4"/>
        <v>403</v>
      </c>
      <c r="AT26" s="102">
        <f t="shared" si="4"/>
        <v>-525</v>
      </c>
      <c r="AU26" s="102">
        <f t="shared" si="4"/>
        <v>8102</v>
      </c>
      <c r="AV26" s="102">
        <f t="shared" si="4"/>
        <v>584</v>
      </c>
      <c r="AW26" s="102">
        <f t="shared" si="4"/>
        <v>-2668</v>
      </c>
      <c r="AX26" s="102">
        <f t="shared" si="4"/>
        <v>574</v>
      </c>
      <c r="AY26" s="102">
        <f t="shared" si="4"/>
        <v>5717</v>
      </c>
      <c r="AZ26" s="102">
        <f t="shared" si="4"/>
        <v>20645</v>
      </c>
      <c r="BA26" s="102">
        <f t="shared" si="4"/>
        <v>-3240</v>
      </c>
      <c r="BB26" s="102">
        <f t="shared" si="4"/>
        <v>-433</v>
      </c>
      <c r="BC26" s="102">
        <f t="shared" si="4"/>
        <v>5727</v>
      </c>
      <c r="BD26" s="102">
        <f t="shared" si="4"/>
        <v>3652</v>
      </c>
      <c r="BE26" s="102">
        <f t="shared" si="4"/>
        <v>-27416</v>
      </c>
      <c r="BF26" s="102">
        <f t="shared" si="4"/>
        <v>347</v>
      </c>
      <c r="BG26" s="102">
        <f t="shared" si="4"/>
        <v>602</v>
      </c>
      <c r="BH26" s="102">
        <f t="shared" si="4"/>
        <v>-2358</v>
      </c>
      <c r="BI26" s="102">
        <f t="shared" si="4"/>
        <v>-654</v>
      </c>
      <c r="BJ26" s="102">
        <f t="shared" si="4"/>
        <v>-6337</v>
      </c>
      <c r="BK26" s="102">
        <f t="shared" si="4"/>
        <v>10187</v>
      </c>
    </row>
    <row r="27" spans="1:63" ht="13.35" customHeight="1" thickBot="1">
      <c r="A27" s="3"/>
      <c r="B27" s="103"/>
      <c r="C27" s="104"/>
      <c r="D27" s="104"/>
      <c r="E27" s="104"/>
      <c r="F27" s="104"/>
      <c r="G27" s="104"/>
      <c r="H27" s="104"/>
      <c r="I27" s="104"/>
      <c r="J27" s="104"/>
      <c r="K27" s="104"/>
      <c r="L27" s="104"/>
      <c r="M27" s="104"/>
      <c r="N27" s="104"/>
      <c r="O27" s="104"/>
      <c r="P27" s="104"/>
      <c r="Q27" s="104"/>
      <c r="R27" s="104"/>
      <c r="S27" s="104"/>
      <c r="T27" s="104"/>
      <c r="U27" s="104"/>
      <c r="V27" s="104"/>
      <c r="W27" s="104"/>
      <c r="X27" s="104"/>
      <c r="Y27" s="104"/>
      <c r="Z27" s="104"/>
      <c r="AA27" s="104"/>
      <c r="AB27" s="104"/>
      <c r="AC27" s="104"/>
      <c r="AD27" s="104"/>
      <c r="AE27" s="104"/>
      <c r="AF27" s="104"/>
      <c r="AG27" s="104"/>
      <c r="AH27" s="104"/>
      <c r="AI27" s="104"/>
      <c r="AJ27" s="104"/>
      <c r="AK27" s="104"/>
      <c r="AL27" s="104"/>
      <c r="AM27" s="104"/>
      <c r="AN27" s="104"/>
      <c r="AO27" s="104"/>
      <c r="AP27" s="104"/>
      <c r="AQ27" s="104"/>
      <c r="AR27" s="104"/>
      <c r="AS27" s="104"/>
      <c r="AT27" s="104"/>
      <c r="AU27" s="104"/>
      <c r="AV27" s="104"/>
      <c r="AW27" s="104"/>
      <c r="AX27" s="104"/>
      <c r="AY27" s="104"/>
      <c r="AZ27" s="104"/>
      <c r="BA27" s="104"/>
      <c r="BB27" s="104"/>
      <c r="BC27" s="104"/>
      <c r="BD27" s="104"/>
      <c r="BE27" s="104"/>
      <c r="BF27" s="104"/>
      <c r="BG27" s="104"/>
      <c r="BH27" s="104"/>
      <c r="BI27" s="104"/>
      <c r="BJ27" s="104"/>
      <c r="BK27" s="104"/>
    </row>
    <row r="28" spans="1:63" ht="13.35" customHeight="1" thickBot="1">
      <c r="A28" s="41" t="s">
        <v>22</v>
      </c>
      <c r="B28" s="99"/>
      <c r="C28" s="94"/>
      <c r="D28" s="94"/>
      <c r="E28" s="94"/>
      <c r="F28" s="94"/>
      <c r="G28" s="94"/>
      <c r="H28" s="94"/>
      <c r="I28" s="94"/>
      <c r="J28" s="94"/>
      <c r="K28" s="94"/>
      <c r="L28" s="94"/>
      <c r="M28" s="94"/>
      <c r="N28" s="94"/>
      <c r="O28" s="94"/>
      <c r="P28" s="94"/>
      <c r="Q28" s="94"/>
      <c r="R28" s="94"/>
      <c r="S28" s="94"/>
      <c r="T28" s="94"/>
      <c r="U28" s="94"/>
      <c r="V28" s="94"/>
      <c r="W28" s="94"/>
      <c r="X28" s="94"/>
      <c r="Y28" s="94"/>
      <c r="Z28" s="94"/>
      <c r="AA28" s="94"/>
      <c r="AB28" s="94"/>
      <c r="AC28" s="94"/>
      <c r="AD28" s="94"/>
      <c r="AE28" s="94"/>
      <c r="AF28" s="94"/>
      <c r="AG28" s="94"/>
      <c r="AH28" s="94"/>
      <c r="AI28" s="94"/>
      <c r="AJ28" s="94"/>
      <c r="AK28" s="94"/>
      <c r="AL28" s="94"/>
      <c r="AM28" s="94"/>
      <c r="AN28" s="94"/>
      <c r="AO28" s="94"/>
      <c r="AP28" s="94"/>
      <c r="AQ28" s="94"/>
      <c r="AR28" s="94"/>
      <c r="AS28" s="94"/>
      <c r="AT28" s="94"/>
      <c r="AU28" s="94"/>
      <c r="AV28" s="94"/>
      <c r="AW28" s="94"/>
      <c r="AX28" s="94"/>
      <c r="AY28" s="94"/>
      <c r="AZ28" s="94"/>
      <c r="BA28" s="94"/>
      <c r="BB28" s="94"/>
      <c r="BC28" s="94"/>
      <c r="BD28" s="94"/>
      <c r="BE28" s="94"/>
      <c r="BF28" s="94"/>
      <c r="BG28" s="94"/>
      <c r="BH28" s="94"/>
      <c r="BI28" s="94"/>
      <c r="BJ28" s="94"/>
      <c r="BK28" s="94"/>
    </row>
    <row r="29" spans="1:63" ht="13.35" customHeight="1">
      <c r="A29" s="17" t="s">
        <v>23</v>
      </c>
      <c r="B29" s="96">
        <f>SUM(B30:B33)</f>
        <v>2646078</v>
      </c>
      <c r="C29" s="97">
        <f t="shared" ref="C29:BK29" si="5">SUM(C30:C33)</f>
        <v>1464551</v>
      </c>
      <c r="D29" s="97">
        <f t="shared" si="5"/>
        <v>888</v>
      </c>
      <c r="E29" s="97">
        <f t="shared" si="5"/>
        <v>5407</v>
      </c>
      <c r="F29" s="97">
        <f t="shared" si="5"/>
        <v>663</v>
      </c>
      <c r="G29" s="97">
        <f t="shared" si="5"/>
        <v>5372</v>
      </c>
      <c r="H29" s="97">
        <f t="shared" si="5"/>
        <v>1693</v>
      </c>
      <c r="I29" s="97">
        <f t="shared" si="5"/>
        <v>35378</v>
      </c>
      <c r="J29" s="97">
        <f t="shared" si="5"/>
        <v>24174</v>
      </c>
      <c r="K29" s="97">
        <f t="shared" si="5"/>
        <v>5050</v>
      </c>
      <c r="L29" s="97">
        <f t="shared" si="5"/>
        <v>16973</v>
      </c>
      <c r="M29" s="97">
        <f t="shared" si="5"/>
        <v>7525</v>
      </c>
      <c r="N29" s="97">
        <f t="shared" si="5"/>
        <v>4850</v>
      </c>
      <c r="O29" s="97">
        <f t="shared" si="5"/>
        <v>135408</v>
      </c>
      <c r="P29" s="97">
        <f t="shared" si="5"/>
        <v>2085</v>
      </c>
      <c r="Q29" s="97">
        <f t="shared" si="5"/>
        <v>22857</v>
      </c>
      <c r="R29" s="97">
        <f t="shared" si="5"/>
        <v>15961</v>
      </c>
      <c r="S29" s="97">
        <f t="shared" si="5"/>
        <v>3625</v>
      </c>
      <c r="T29" s="97">
        <f t="shared" si="5"/>
        <v>4084</v>
      </c>
      <c r="U29" s="97">
        <f t="shared" si="5"/>
        <v>6680</v>
      </c>
      <c r="V29" s="97">
        <f t="shared" si="5"/>
        <v>1978</v>
      </c>
      <c r="W29" s="97">
        <f t="shared" si="5"/>
        <v>1702</v>
      </c>
      <c r="X29" s="97">
        <f t="shared" si="5"/>
        <v>16666</v>
      </c>
      <c r="Y29" s="97">
        <f t="shared" si="5"/>
        <v>2107</v>
      </c>
      <c r="Z29" s="97">
        <f t="shared" si="5"/>
        <v>1099</v>
      </c>
      <c r="AA29" s="97">
        <f t="shared" si="5"/>
        <v>8204</v>
      </c>
      <c r="AB29" s="97">
        <f t="shared" si="5"/>
        <v>26490</v>
      </c>
      <c r="AC29" s="97">
        <f t="shared" si="5"/>
        <v>45985</v>
      </c>
      <c r="AD29" s="97">
        <f t="shared" si="5"/>
        <v>50899</v>
      </c>
      <c r="AE29" s="97">
        <f t="shared" si="5"/>
        <v>3087</v>
      </c>
      <c r="AF29" s="97">
        <f t="shared" si="5"/>
        <v>298</v>
      </c>
      <c r="AG29" s="97">
        <f t="shared" si="5"/>
        <v>9747</v>
      </c>
      <c r="AH29" s="97">
        <f t="shared" si="5"/>
        <v>2161</v>
      </c>
      <c r="AI29" s="97">
        <f t="shared" si="5"/>
        <v>5748</v>
      </c>
      <c r="AJ29" s="97">
        <f t="shared" si="5"/>
        <v>31664</v>
      </c>
      <c r="AK29" s="97">
        <f t="shared" si="5"/>
        <v>893</v>
      </c>
      <c r="AL29" s="97">
        <f t="shared" si="5"/>
        <v>7462</v>
      </c>
      <c r="AM29" s="97">
        <f t="shared" si="5"/>
        <v>238393</v>
      </c>
      <c r="AN29" s="97">
        <f t="shared" si="5"/>
        <v>1501</v>
      </c>
      <c r="AO29" s="97">
        <f t="shared" si="5"/>
        <v>1255</v>
      </c>
      <c r="AP29" s="97">
        <f t="shared" si="5"/>
        <v>1325</v>
      </c>
      <c r="AQ29" s="97">
        <f t="shared" si="5"/>
        <v>3950</v>
      </c>
      <c r="AR29" s="97">
        <f t="shared" si="5"/>
        <v>11456</v>
      </c>
      <c r="AS29" s="97">
        <f t="shared" si="5"/>
        <v>43126</v>
      </c>
      <c r="AT29" s="97">
        <f t="shared" si="5"/>
        <v>0</v>
      </c>
      <c r="AU29" s="97">
        <f t="shared" si="5"/>
        <v>91246</v>
      </c>
      <c r="AV29" s="97">
        <f t="shared" si="5"/>
        <v>1810</v>
      </c>
      <c r="AW29" s="97">
        <f t="shared" si="5"/>
        <v>9370</v>
      </c>
      <c r="AX29" s="97">
        <f t="shared" si="5"/>
        <v>3090</v>
      </c>
      <c r="AY29" s="97">
        <f t="shared" si="5"/>
        <v>3074</v>
      </c>
      <c r="AZ29" s="97">
        <f t="shared" si="5"/>
        <v>32193</v>
      </c>
      <c r="BA29" s="97">
        <f t="shared" si="5"/>
        <v>744</v>
      </c>
      <c r="BB29" s="97">
        <f t="shared" si="5"/>
        <v>22986</v>
      </c>
      <c r="BC29" s="97">
        <f t="shared" si="5"/>
        <v>1715</v>
      </c>
      <c r="BD29" s="97">
        <f t="shared" si="5"/>
        <v>5199</v>
      </c>
      <c r="BE29" s="97">
        <f t="shared" si="5"/>
        <v>113381</v>
      </c>
      <c r="BF29" s="97">
        <f t="shared" si="5"/>
        <v>4994</v>
      </c>
      <c r="BG29" s="97">
        <f t="shared" si="5"/>
        <v>2139</v>
      </c>
      <c r="BH29" s="97">
        <f t="shared" si="5"/>
        <v>28118</v>
      </c>
      <c r="BI29" s="97">
        <f t="shared" si="5"/>
        <v>4378</v>
      </c>
      <c r="BJ29" s="97">
        <f t="shared" si="5"/>
        <v>11006</v>
      </c>
      <c r="BK29" s="97">
        <f t="shared" si="5"/>
        <v>30215</v>
      </c>
    </row>
    <row r="30" spans="1:63" ht="13.35" customHeight="1">
      <c r="A30" s="9" t="s">
        <v>24</v>
      </c>
      <c r="B30" s="98">
        <f t="shared" ref="B30:B33" si="6">SUM(C30:BK30)</f>
        <v>426347</v>
      </c>
      <c r="C30" s="95">
        <v>404538</v>
      </c>
      <c r="D30" s="95"/>
      <c r="E30" s="95"/>
      <c r="F30" s="95"/>
      <c r="G30" s="95"/>
      <c r="H30" s="95"/>
      <c r="I30" s="95">
        <v>5215</v>
      </c>
      <c r="J30" s="95"/>
      <c r="K30" s="95"/>
      <c r="L30" s="95">
        <v>6347</v>
      </c>
      <c r="M30" s="95"/>
      <c r="N30" s="95"/>
      <c r="O30" s="95"/>
      <c r="P30" s="95"/>
      <c r="Q30" s="95">
        <v>0</v>
      </c>
      <c r="R30" s="95"/>
      <c r="S30" s="95"/>
      <c r="T30" s="95"/>
      <c r="U30" s="95"/>
      <c r="V30" s="95">
        <v>174</v>
      </c>
      <c r="W30" s="95"/>
      <c r="X30" s="95"/>
      <c r="Y30" s="95"/>
      <c r="Z30" s="95"/>
      <c r="AA30" s="95"/>
      <c r="AB30" s="95"/>
      <c r="AC30" s="95">
        <v>532</v>
      </c>
      <c r="AD30" s="95">
        <v>0</v>
      </c>
      <c r="AE30" s="95">
        <v>1392</v>
      </c>
      <c r="AF30" s="95"/>
      <c r="AG30" s="95"/>
      <c r="AH30" s="95"/>
      <c r="AI30" s="95"/>
      <c r="AJ30" s="95"/>
      <c r="AK30" s="95"/>
      <c r="AL30" s="95"/>
      <c r="AM30" s="95">
        <v>8149</v>
      </c>
      <c r="AN30" s="95"/>
      <c r="AO30" s="95"/>
      <c r="AP30" s="95"/>
      <c r="AQ30" s="95"/>
      <c r="AR30" s="95">
        <v>0</v>
      </c>
      <c r="AS30" s="95"/>
      <c r="AT30" s="95"/>
      <c r="AU30" s="95">
        <v>0</v>
      </c>
      <c r="AV30" s="95"/>
      <c r="AW30" s="95">
        <v>0</v>
      </c>
      <c r="AX30" s="95">
        <v>0</v>
      </c>
      <c r="AY30" s="95"/>
      <c r="AZ30" s="95"/>
      <c r="BA30" s="95"/>
      <c r="BB30" s="95"/>
      <c r="BC30" s="95"/>
      <c r="BD30" s="95"/>
      <c r="BE30" s="95"/>
      <c r="BF30" s="95"/>
      <c r="BG30" s="95"/>
      <c r="BH30" s="95">
        <v>0</v>
      </c>
      <c r="BI30" s="95"/>
      <c r="BJ30" s="95"/>
      <c r="BK30" s="95"/>
    </row>
    <row r="31" spans="1:63" ht="13.35" customHeight="1">
      <c r="A31" s="9" t="s">
        <v>25</v>
      </c>
      <c r="B31" s="98">
        <f t="shared" si="6"/>
        <v>596</v>
      </c>
      <c r="C31" s="95"/>
      <c r="D31" s="95"/>
      <c r="E31" s="95"/>
      <c r="F31" s="95"/>
      <c r="G31" s="95"/>
      <c r="H31" s="95"/>
      <c r="I31" s="95"/>
      <c r="J31" s="95"/>
      <c r="K31" s="95"/>
      <c r="L31" s="95"/>
      <c r="M31" s="95"/>
      <c r="N31" s="95"/>
      <c r="O31" s="95"/>
      <c r="P31" s="95"/>
      <c r="Q31" s="95">
        <v>0</v>
      </c>
      <c r="R31" s="95"/>
      <c r="S31" s="95"/>
      <c r="T31" s="95"/>
      <c r="U31" s="95"/>
      <c r="V31" s="95"/>
      <c r="W31" s="95"/>
      <c r="X31" s="95"/>
      <c r="Y31" s="95"/>
      <c r="Z31" s="95"/>
      <c r="AA31" s="95"/>
      <c r="AB31" s="95"/>
      <c r="AC31" s="95"/>
      <c r="AD31" s="95">
        <v>0</v>
      </c>
      <c r="AE31" s="95">
        <v>318</v>
      </c>
      <c r="AF31" s="95"/>
      <c r="AG31" s="95"/>
      <c r="AH31" s="95"/>
      <c r="AI31" s="95"/>
      <c r="AJ31" s="95"/>
      <c r="AK31" s="95"/>
      <c r="AL31" s="95"/>
      <c r="AM31" s="95"/>
      <c r="AN31" s="95"/>
      <c r="AO31" s="95"/>
      <c r="AP31" s="95"/>
      <c r="AQ31" s="95"/>
      <c r="AR31" s="95">
        <v>0</v>
      </c>
      <c r="AS31" s="95"/>
      <c r="AT31" s="95"/>
      <c r="AU31" s="95"/>
      <c r="AV31" s="95"/>
      <c r="AW31" s="95">
        <v>0</v>
      </c>
      <c r="AX31" s="95">
        <v>278</v>
      </c>
      <c r="AY31" s="95"/>
      <c r="AZ31" s="95"/>
      <c r="BA31" s="95"/>
      <c r="BB31" s="95"/>
      <c r="BC31" s="95"/>
      <c r="BD31" s="95"/>
      <c r="BE31" s="95"/>
      <c r="BF31" s="95"/>
      <c r="BG31" s="95"/>
      <c r="BH31" s="95">
        <v>0</v>
      </c>
      <c r="BI31" s="95"/>
      <c r="BJ31" s="95"/>
      <c r="BK31" s="95"/>
    </row>
    <row r="32" spans="1:63" ht="13.35" customHeight="1">
      <c r="A32" s="9" t="s">
        <v>19</v>
      </c>
      <c r="B32" s="98">
        <f t="shared" si="6"/>
        <v>1073097</v>
      </c>
      <c r="C32" s="95">
        <v>332446</v>
      </c>
      <c r="D32" s="95">
        <v>888</v>
      </c>
      <c r="E32" s="95">
        <v>3742</v>
      </c>
      <c r="F32" s="95">
        <v>663</v>
      </c>
      <c r="G32" s="95"/>
      <c r="H32" s="95">
        <v>1693</v>
      </c>
      <c r="I32" s="95">
        <v>1905</v>
      </c>
      <c r="J32" s="95"/>
      <c r="K32" s="95">
        <v>456</v>
      </c>
      <c r="L32" s="95">
        <v>7497</v>
      </c>
      <c r="M32" s="95">
        <v>7475</v>
      </c>
      <c r="N32" s="95">
        <v>3285</v>
      </c>
      <c r="O32" s="95">
        <v>72504</v>
      </c>
      <c r="P32" s="95">
        <v>1419</v>
      </c>
      <c r="Q32" s="95">
        <v>22219</v>
      </c>
      <c r="R32" s="95"/>
      <c r="S32" s="95"/>
      <c r="T32" s="95">
        <v>2612</v>
      </c>
      <c r="U32" s="95">
        <v>1906</v>
      </c>
      <c r="V32" s="95">
        <v>1755</v>
      </c>
      <c r="W32" s="95">
        <v>1361</v>
      </c>
      <c r="X32" s="95">
        <v>16209</v>
      </c>
      <c r="Y32" s="95"/>
      <c r="Z32" s="95">
        <v>1099</v>
      </c>
      <c r="AA32" s="95">
        <v>8204</v>
      </c>
      <c r="AB32" s="95">
        <v>20450</v>
      </c>
      <c r="AC32" s="95">
        <v>40167</v>
      </c>
      <c r="AD32" s="95">
        <v>14522</v>
      </c>
      <c r="AE32" s="95">
        <v>953</v>
      </c>
      <c r="AF32" s="95">
        <v>175</v>
      </c>
      <c r="AG32" s="95">
        <v>9001</v>
      </c>
      <c r="AH32" s="95">
        <v>2161</v>
      </c>
      <c r="AI32" s="95">
        <v>4862</v>
      </c>
      <c r="AJ32" s="95"/>
      <c r="AK32" s="95">
        <v>893</v>
      </c>
      <c r="AL32" s="95">
        <v>6540</v>
      </c>
      <c r="AM32" s="95">
        <v>230244</v>
      </c>
      <c r="AN32" s="95">
        <v>1501</v>
      </c>
      <c r="AO32" s="95">
        <v>1255</v>
      </c>
      <c r="AP32" s="95">
        <v>1325</v>
      </c>
      <c r="AQ32" s="95">
        <v>2272</v>
      </c>
      <c r="AR32" s="95">
        <v>11456</v>
      </c>
      <c r="AS32" s="95">
        <v>8583</v>
      </c>
      <c r="AT32" s="95"/>
      <c r="AU32" s="95">
        <v>12552</v>
      </c>
      <c r="AV32" s="95">
        <v>1790</v>
      </c>
      <c r="AW32" s="95">
        <v>2717</v>
      </c>
      <c r="AX32" s="95"/>
      <c r="AY32" s="95"/>
      <c r="AZ32" s="95">
        <v>7882</v>
      </c>
      <c r="BA32" s="95">
        <v>652</v>
      </c>
      <c r="BB32" s="95">
        <v>18351</v>
      </c>
      <c r="BC32" s="95">
        <v>1715</v>
      </c>
      <c r="BD32" s="95">
        <v>5199</v>
      </c>
      <c r="BE32" s="95">
        <v>108866</v>
      </c>
      <c r="BF32" s="95">
        <v>4941</v>
      </c>
      <c r="BG32" s="95">
        <v>1658</v>
      </c>
      <c r="BH32" s="95">
        <v>19416</v>
      </c>
      <c r="BI32" s="95">
        <v>439</v>
      </c>
      <c r="BJ32" s="95">
        <v>11006</v>
      </c>
      <c r="BK32" s="95">
        <v>30215</v>
      </c>
    </row>
    <row r="33" spans="1:63" ht="13.35" customHeight="1">
      <c r="A33" s="9" t="s">
        <v>26</v>
      </c>
      <c r="B33" s="98">
        <f t="shared" si="6"/>
        <v>1146038</v>
      </c>
      <c r="C33" s="95">
        <v>727567</v>
      </c>
      <c r="D33" s="95"/>
      <c r="E33" s="95">
        <v>1665</v>
      </c>
      <c r="F33" s="95"/>
      <c r="G33" s="95">
        <v>5372</v>
      </c>
      <c r="H33" s="95"/>
      <c r="I33" s="95">
        <v>28258</v>
      </c>
      <c r="J33" s="95">
        <v>24174</v>
      </c>
      <c r="K33" s="95">
        <v>4594</v>
      </c>
      <c r="L33" s="95">
        <v>3129</v>
      </c>
      <c r="M33" s="95">
        <v>50</v>
      </c>
      <c r="N33" s="95">
        <v>1565</v>
      </c>
      <c r="O33" s="95">
        <v>62904</v>
      </c>
      <c r="P33" s="95">
        <v>666</v>
      </c>
      <c r="Q33" s="95">
        <v>638</v>
      </c>
      <c r="R33" s="95">
        <v>15961</v>
      </c>
      <c r="S33" s="95">
        <v>3625</v>
      </c>
      <c r="T33" s="95">
        <v>1472</v>
      </c>
      <c r="U33" s="95">
        <v>4774</v>
      </c>
      <c r="V33" s="95">
        <v>49</v>
      </c>
      <c r="W33" s="95">
        <v>341</v>
      </c>
      <c r="X33" s="95">
        <v>457</v>
      </c>
      <c r="Y33" s="95">
        <v>2107</v>
      </c>
      <c r="Z33" s="95"/>
      <c r="AA33" s="95"/>
      <c r="AB33" s="95">
        <v>6040</v>
      </c>
      <c r="AC33" s="95">
        <v>5286</v>
      </c>
      <c r="AD33" s="95">
        <v>36377</v>
      </c>
      <c r="AE33" s="95">
        <v>424</v>
      </c>
      <c r="AF33" s="95">
        <v>123</v>
      </c>
      <c r="AG33" s="95">
        <v>746</v>
      </c>
      <c r="AH33" s="95"/>
      <c r="AI33" s="95">
        <v>886</v>
      </c>
      <c r="AJ33" s="95">
        <v>31664</v>
      </c>
      <c r="AK33" s="95"/>
      <c r="AL33" s="95">
        <v>922</v>
      </c>
      <c r="AM33" s="95"/>
      <c r="AN33" s="95"/>
      <c r="AO33" s="95"/>
      <c r="AP33" s="95"/>
      <c r="AQ33" s="95">
        <v>1678</v>
      </c>
      <c r="AR33" s="95">
        <v>0</v>
      </c>
      <c r="AS33" s="95">
        <v>34543</v>
      </c>
      <c r="AT33" s="95"/>
      <c r="AU33" s="95">
        <f>91246-AU32</f>
        <v>78694</v>
      </c>
      <c r="AV33" s="95">
        <v>20</v>
      </c>
      <c r="AW33" s="95">
        <v>6653</v>
      </c>
      <c r="AX33" s="95">
        <v>2812</v>
      </c>
      <c r="AY33" s="95">
        <v>3074</v>
      </c>
      <c r="AZ33" s="95">
        <v>24311</v>
      </c>
      <c r="BA33" s="95">
        <v>92</v>
      </c>
      <c r="BB33" s="95">
        <v>4635</v>
      </c>
      <c r="BC33" s="95"/>
      <c r="BD33" s="95"/>
      <c r="BE33" s="95">
        <v>4515</v>
      </c>
      <c r="BF33" s="95">
        <v>53</v>
      </c>
      <c r="BG33" s="95">
        <v>481</v>
      </c>
      <c r="BH33" s="95">
        <f>1853+452+6397</f>
        <v>8702</v>
      </c>
      <c r="BI33" s="95">
        <v>3939</v>
      </c>
      <c r="BJ33" s="95"/>
      <c r="BK33" s="95"/>
    </row>
    <row r="34" spans="1:63" ht="13.35" customHeight="1">
      <c r="A34" s="14"/>
      <c r="B34" s="99"/>
      <c r="C34" s="94"/>
      <c r="D34" s="94"/>
      <c r="E34" s="94"/>
      <c r="F34" s="94"/>
      <c r="G34" s="94"/>
      <c r="H34" s="94"/>
      <c r="I34" s="94"/>
      <c r="J34" s="94"/>
      <c r="K34" s="94"/>
      <c r="L34" s="94"/>
      <c r="M34" s="94"/>
      <c r="N34" s="94"/>
      <c r="O34" s="94"/>
      <c r="P34" s="94"/>
      <c r="Q34" s="94"/>
      <c r="R34" s="94"/>
      <c r="S34" s="94"/>
      <c r="T34" s="94"/>
      <c r="U34" s="94"/>
      <c r="V34" s="94"/>
      <c r="W34" s="94"/>
      <c r="X34" s="94"/>
      <c r="Y34" s="94"/>
      <c r="Z34" s="94"/>
      <c r="AA34" s="94"/>
      <c r="AB34" s="94"/>
      <c r="AC34" s="94"/>
      <c r="AD34" s="94"/>
      <c r="AE34" s="94"/>
      <c r="AF34" s="94"/>
      <c r="AG34" s="94"/>
      <c r="AH34" s="94"/>
      <c r="AI34" s="94"/>
      <c r="AJ34" s="94"/>
      <c r="AK34" s="94"/>
      <c r="AL34" s="94"/>
      <c r="AM34" s="94"/>
      <c r="AN34" s="94"/>
      <c r="AO34" s="94"/>
      <c r="AP34" s="94"/>
      <c r="AQ34" s="94"/>
      <c r="AR34" s="94"/>
      <c r="AS34" s="94"/>
      <c r="AT34" s="94"/>
      <c r="AU34" s="94"/>
      <c r="AV34" s="94"/>
      <c r="AW34" s="94"/>
      <c r="AX34" s="94"/>
      <c r="AY34" s="94"/>
      <c r="AZ34" s="94"/>
      <c r="BA34" s="94"/>
      <c r="BB34" s="94"/>
      <c r="BC34" s="94"/>
      <c r="BD34" s="94"/>
      <c r="BE34" s="94"/>
      <c r="BF34" s="94"/>
      <c r="BG34" s="94"/>
      <c r="BH34" s="94"/>
      <c r="BI34" s="94"/>
      <c r="BJ34" s="94"/>
      <c r="BK34" s="94"/>
    </row>
    <row r="35" spans="1:63" ht="13.35" customHeight="1">
      <c r="A35" s="17" t="s">
        <v>27</v>
      </c>
      <c r="B35" s="96">
        <f>SUM(B36:B40)</f>
        <v>2646078</v>
      </c>
      <c r="C35" s="97">
        <f t="shared" ref="C35:BK35" si="7">SUM(C36:C40)</f>
        <v>1464551</v>
      </c>
      <c r="D35" s="97">
        <f t="shared" si="7"/>
        <v>888</v>
      </c>
      <c r="E35" s="97">
        <f t="shared" si="7"/>
        <v>5407</v>
      </c>
      <c r="F35" s="97">
        <f t="shared" si="7"/>
        <v>663</v>
      </c>
      <c r="G35" s="97">
        <f t="shared" si="7"/>
        <v>5372</v>
      </c>
      <c r="H35" s="97">
        <f t="shared" si="7"/>
        <v>1693</v>
      </c>
      <c r="I35" s="97">
        <f t="shared" si="7"/>
        <v>35378</v>
      </c>
      <c r="J35" s="97">
        <f t="shared" si="7"/>
        <v>24174</v>
      </c>
      <c r="K35" s="97">
        <f t="shared" si="7"/>
        <v>5050</v>
      </c>
      <c r="L35" s="97">
        <f t="shared" si="7"/>
        <v>16973</v>
      </c>
      <c r="M35" s="97">
        <f t="shared" si="7"/>
        <v>7525</v>
      </c>
      <c r="N35" s="97">
        <f t="shared" si="7"/>
        <v>4850</v>
      </c>
      <c r="O35" s="97">
        <f t="shared" si="7"/>
        <v>135408</v>
      </c>
      <c r="P35" s="97">
        <f t="shared" si="7"/>
        <v>2085</v>
      </c>
      <c r="Q35" s="97">
        <f t="shared" si="7"/>
        <v>22857</v>
      </c>
      <c r="R35" s="97">
        <f t="shared" si="7"/>
        <v>15961</v>
      </c>
      <c r="S35" s="97">
        <f t="shared" si="7"/>
        <v>3625</v>
      </c>
      <c r="T35" s="97">
        <f t="shared" si="7"/>
        <v>4084</v>
      </c>
      <c r="U35" s="97">
        <f t="shared" si="7"/>
        <v>6680</v>
      </c>
      <c r="V35" s="97">
        <f t="shared" si="7"/>
        <v>1978</v>
      </c>
      <c r="W35" s="97">
        <f t="shared" si="7"/>
        <v>1702</v>
      </c>
      <c r="X35" s="97">
        <f t="shared" si="7"/>
        <v>16666</v>
      </c>
      <c r="Y35" s="97">
        <f t="shared" si="7"/>
        <v>2107</v>
      </c>
      <c r="Z35" s="97">
        <f t="shared" si="7"/>
        <v>1099</v>
      </c>
      <c r="AA35" s="97">
        <f t="shared" si="7"/>
        <v>8204</v>
      </c>
      <c r="AB35" s="97">
        <f t="shared" si="7"/>
        <v>26490</v>
      </c>
      <c r="AC35" s="97">
        <f t="shared" si="7"/>
        <v>45985</v>
      </c>
      <c r="AD35" s="97">
        <f t="shared" si="7"/>
        <v>50899</v>
      </c>
      <c r="AE35" s="97">
        <f t="shared" si="7"/>
        <v>3087</v>
      </c>
      <c r="AF35" s="97">
        <f t="shared" si="7"/>
        <v>298</v>
      </c>
      <c r="AG35" s="97">
        <f t="shared" si="7"/>
        <v>9747</v>
      </c>
      <c r="AH35" s="97">
        <f t="shared" si="7"/>
        <v>2161</v>
      </c>
      <c r="AI35" s="97">
        <f t="shared" si="7"/>
        <v>5748</v>
      </c>
      <c r="AJ35" s="97">
        <f t="shared" si="7"/>
        <v>31664</v>
      </c>
      <c r="AK35" s="97">
        <f t="shared" si="7"/>
        <v>893</v>
      </c>
      <c r="AL35" s="97">
        <f t="shared" si="7"/>
        <v>7462</v>
      </c>
      <c r="AM35" s="97">
        <f t="shared" si="7"/>
        <v>238393</v>
      </c>
      <c r="AN35" s="97">
        <f t="shared" si="7"/>
        <v>1501</v>
      </c>
      <c r="AO35" s="97">
        <f t="shared" si="7"/>
        <v>1255</v>
      </c>
      <c r="AP35" s="97">
        <f t="shared" si="7"/>
        <v>1325</v>
      </c>
      <c r="AQ35" s="97">
        <f t="shared" si="7"/>
        <v>3950</v>
      </c>
      <c r="AR35" s="97">
        <f t="shared" si="7"/>
        <v>11456</v>
      </c>
      <c r="AS35" s="97">
        <f t="shared" si="7"/>
        <v>43126</v>
      </c>
      <c r="AT35" s="97">
        <f t="shared" si="7"/>
        <v>0</v>
      </c>
      <c r="AU35" s="97">
        <f t="shared" si="7"/>
        <v>91246</v>
      </c>
      <c r="AV35" s="97">
        <f t="shared" si="7"/>
        <v>1810</v>
      </c>
      <c r="AW35" s="97">
        <f t="shared" si="7"/>
        <v>9370</v>
      </c>
      <c r="AX35" s="97">
        <f t="shared" si="7"/>
        <v>3090</v>
      </c>
      <c r="AY35" s="97">
        <f t="shared" si="7"/>
        <v>3074</v>
      </c>
      <c r="AZ35" s="97">
        <f t="shared" si="7"/>
        <v>32193</v>
      </c>
      <c r="BA35" s="97">
        <f t="shared" si="7"/>
        <v>744</v>
      </c>
      <c r="BB35" s="97">
        <f t="shared" si="7"/>
        <v>22986</v>
      </c>
      <c r="BC35" s="97">
        <f t="shared" si="7"/>
        <v>1715</v>
      </c>
      <c r="BD35" s="97">
        <f t="shared" si="7"/>
        <v>5199</v>
      </c>
      <c r="BE35" s="97">
        <f t="shared" si="7"/>
        <v>113381</v>
      </c>
      <c r="BF35" s="97">
        <f t="shared" si="7"/>
        <v>4994</v>
      </c>
      <c r="BG35" s="97">
        <f t="shared" si="7"/>
        <v>2139</v>
      </c>
      <c r="BH35" s="97">
        <f t="shared" si="7"/>
        <v>28118</v>
      </c>
      <c r="BI35" s="97">
        <f t="shared" si="7"/>
        <v>4378</v>
      </c>
      <c r="BJ35" s="97">
        <f t="shared" si="7"/>
        <v>11006</v>
      </c>
      <c r="BK35" s="97">
        <f t="shared" si="7"/>
        <v>30215</v>
      </c>
    </row>
    <row r="36" spans="1:63" ht="13.35" customHeight="1">
      <c r="A36" s="9" t="s">
        <v>28</v>
      </c>
      <c r="B36" s="98">
        <f t="shared" ref="B36:B40" si="8">SUM(C36:BK36)</f>
        <v>708241</v>
      </c>
      <c r="C36" s="95">
        <v>205601</v>
      </c>
      <c r="D36" s="95"/>
      <c r="E36" s="95">
        <v>125</v>
      </c>
      <c r="F36" s="95">
        <v>0</v>
      </c>
      <c r="G36" s="95">
        <v>0</v>
      </c>
      <c r="H36" s="95">
        <v>0</v>
      </c>
      <c r="I36" s="95">
        <v>0</v>
      </c>
      <c r="J36" s="95">
        <v>0</v>
      </c>
      <c r="K36" s="95"/>
      <c r="L36" s="95">
        <v>849</v>
      </c>
      <c r="M36" s="95">
        <v>5998</v>
      </c>
      <c r="N36" s="95">
        <v>2768</v>
      </c>
      <c r="O36" s="95">
        <v>9928</v>
      </c>
      <c r="P36" s="95"/>
      <c r="Q36" s="95">
        <v>0</v>
      </c>
      <c r="R36" s="95">
        <v>0</v>
      </c>
      <c r="S36" s="95">
        <v>868</v>
      </c>
      <c r="T36" s="95"/>
      <c r="U36" s="95">
        <v>729</v>
      </c>
      <c r="V36" s="95">
        <v>1247</v>
      </c>
      <c r="W36" s="95"/>
      <c r="X36" s="95">
        <v>15022</v>
      </c>
      <c r="Y36" s="95">
        <v>0</v>
      </c>
      <c r="Z36" s="95"/>
      <c r="AA36" s="95"/>
      <c r="AB36" s="95">
        <v>295</v>
      </c>
      <c r="AC36" s="95">
        <v>36396</v>
      </c>
      <c r="AD36" s="95">
        <v>256</v>
      </c>
      <c r="AE36" s="95">
        <v>1481</v>
      </c>
      <c r="AF36" s="95">
        <v>0</v>
      </c>
      <c r="AG36" s="95">
        <v>8133</v>
      </c>
      <c r="AH36" s="95">
        <v>0</v>
      </c>
      <c r="AI36" s="95">
        <v>0</v>
      </c>
      <c r="AJ36" s="95">
        <v>2201</v>
      </c>
      <c r="AK36" s="95">
        <v>0</v>
      </c>
      <c r="AL36" s="95"/>
      <c r="AM36" s="95">
        <v>216315</v>
      </c>
      <c r="AN36" s="95"/>
      <c r="AO36" s="95"/>
      <c r="AP36" s="95">
        <v>0</v>
      </c>
      <c r="AQ36" s="95">
        <v>12</v>
      </c>
      <c r="AR36" s="95"/>
      <c r="AS36" s="95">
        <v>14282</v>
      </c>
      <c r="AT36" s="95"/>
      <c r="AU36" s="95">
        <f>37652+5122</f>
        <v>42774</v>
      </c>
      <c r="AV36" s="95">
        <v>0</v>
      </c>
      <c r="AW36" s="95">
        <f>413+150</f>
        <v>563</v>
      </c>
      <c r="AX36" s="95"/>
      <c r="AY36" s="95"/>
      <c r="AZ36" s="95">
        <v>0</v>
      </c>
      <c r="BA36" s="95"/>
      <c r="BB36" s="95">
        <v>0</v>
      </c>
      <c r="BC36" s="95">
        <v>0</v>
      </c>
      <c r="BD36" s="95"/>
      <c r="BE36" s="95">
        <v>108866</v>
      </c>
      <c r="BF36" s="95">
        <v>0</v>
      </c>
      <c r="BG36" s="95">
        <v>0</v>
      </c>
      <c r="BH36" s="95"/>
      <c r="BI36" s="95">
        <v>0</v>
      </c>
      <c r="BJ36" s="95">
        <v>3317</v>
      </c>
      <c r="BK36" s="95">
        <v>30215</v>
      </c>
    </row>
    <row r="37" spans="1:63" ht="13.35" customHeight="1">
      <c r="A37" s="9" t="s">
        <v>29</v>
      </c>
      <c r="B37" s="98">
        <f t="shared" si="8"/>
        <v>267093</v>
      </c>
      <c r="C37" s="95">
        <v>223727</v>
      </c>
      <c r="D37" s="95"/>
      <c r="E37" s="95"/>
      <c r="F37" s="95"/>
      <c r="G37" s="95">
        <v>948</v>
      </c>
      <c r="H37" s="95"/>
      <c r="I37" s="95"/>
      <c r="J37" s="95"/>
      <c r="K37" s="95"/>
      <c r="L37" s="95">
        <v>4031</v>
      </c>
      <c r="M37" s="95">
        <v>1</v>
      </c>
      <c r="N37" s="95"/>
      <c r="O37" s="95">
        <v>16369</v>
      </c>
      <c r="P37" s="95"/>
      <c r="Q37" s="95"/>
      <c r="R37" s="95"/>
      <c r="S37" s="95">
        <v>1029</v>
      </c>
      <c r="T37" s="95"/>
      <c r="U37" s="95">
        <v>1702</v>
      </c>
      <c r="V37" s="95"/>
      <c r="W37" s="95"/>
      <c r="X37" s="95"/>
      <c r="Y37" s="95"/>
      <c r="Z37" s="95"/>
      <c r="AA37" s="95"/>
      <c r="AB37" s="95">
        <v>553</v>
      </c>
      <c r="AC37" s="95"/>
      <c r="AD37" s="95">
        <v>4205</v>
      </c>
      <c r="AE37" s="95">
        <v>587</v>
      </c>
      <c r="AF37" s="95"/>
      <c r="AG37" s="95"/>
      <c r="AH37" s="95"/>
      <c r="AI37" s="95"/>
      <c r="AJ37" s="95">
        <v>3000</v>
      </c>
      <c r="AK37" s="95"/>
      <c r="AL37" s="95"/>
      <c r="AM37" s="95"/>
      <c r="AN37" s="95"/>
      <c r="AO37" s="95"/>
      <c r="AP37" s="95"/>
      <c r="AQ37" s="95"/>
      <c r="AR37" s="95"/>
      <c r="AS37" s="95">
        <v>2273</v>
      </c>
      <c r="AT37" s="95"/>
      <c r="AU37" s="95">
        <v>7068</v>
      </c>
      <c r="AV37" s="95"/>
      <c r="AW37" s="95">
        <v>1089</v>
      </c>
      <c r="AX37" s="95"/>
      <c r="AY37" s="95"/>
      <c r="AZ37" s="95"/>
      <c r="BA37" s="95"/>
      <c r="BB37" s="95">
        <v>511</v>
      </c>
      <c r="BC37" s="95"/>
      <c r="BD37" s="95"/>
      <c r="BE37" s="95"/>
      <c r="BF37" s="95"/>
      <c r="BG37" s="95"/>
      <c r="BH37" s="95"/>
      <c r="BI37" s="95"/>
      <c r="BJ37" s="95"/>
      <c r="BK37" s="95"/>
    </row>
    <row r="38" spans="1:63" ht="13.35" customHeight="1">
      <c r="A38" s="9" t="s">
        <v>30</v>
      </c>
      <c r="B38" s="98">
        <f t="shared" si="8"/>
        <v>34403</v>
      </c>
      <c r="C38" s="95"/>
      <c r="D38" s="95"/>
      <c r="E38" s="95"/>
      <c r="F38" s="95"/>
      <c r="G38" s="95"/>
      <c r="H38" s="95"/>
      <c r="I38" s="95"/>
      <c r="J38" s="95"/>
      <c r="K38" s="95"/>
      <c r="L38" s="95">
        <v>139</v>
      </c>
      <c r="M38" s="95"/>
      <c r="N38" s="95"/>
      <c r="O38" s="95">
        <v>0</v>
      </c>
      <c r="P38" s="95"/>
      <c r="Q38" s="95">
        <v>18003</v>
      </c>
      <c r="R38" s="95"/>
      <c r="S38" s="95"/>
      <c r="T38" s="95"/>
      <c r="U38" s="95"/>
      <c r="V38" s="95"/>
      <c r="W38" s="95"/>
      <c r="X38" s="95"/>
      <c r="Y38" s="95"/>
      <c r="Z38" s="95"/>
      <c r="AA38" s="95"/>
      <c r="AB38" s="95"/>
      <c r="AC38" s="95"/>
      <c r="AD38" s="95">
        <v>0</v>
      </c>
      <c r="AE38" s="95"/>
      <c r="AF38" s="95"/>
      <c r="AG38" s="95"/>
      <c r="AH38" s="95"/>
      <c r="AI38" s="95"/>
      <c r="AJ38" s="95">
        <v>4447</v>
      </c>
      <c r="AK38" s="95"/>
      <c r="AL38" s="95"/>
      <c r="AM38" s="95"/>
      <c r="AN38" s="95"/>
      <c r="AO38" s="95"/>
      <c r="AP38" s="95"/>
      <c r="AQ38" s="95"/>
      <c r="AR38" s="95">
        <v>11240</v>
      </c>
      <c r="AS38" s="95"/>
      <c r="AT38" s="95"/>
      <c r="AU38" s="95">
        <v>0</v>
      </c>
      <c r="AV38" s="95"/>
      <c r="AW38" s="95">
        <v>222</v>
      </c>
      <c r="AX38" s="95"/>
      <c r="AY38" s="95"/>
      <c r="AZ38" s="95"/>
      <c r="BA38" s="95">
        <v>352</v>
      </c>
      <c r="BB38" s="95"/>
      <c r="BC38" s="95"/>
      <c r="BD38" s="95"/>
      <c r="BE38" s="95"/>
      <c r="BF38" s="95"/>
      <c r="BG38" s="95"/>
      <c r="BH38" s="95"/>
      <c r="BI38" s="95"/>
      <c r="BJ38" s="95"/>
      <c r="BK38" s="95"/>
    </row>
    <row r="39" spans="1:63" ht="13.35" customHeight="1">
      <c r="A39" s="9" t="s">
        <v>31</v>
      </c>
      <c r="B39" s="98">
        <f t="shared" si="8"/>
        <v>85893</v>
      </c>
      <c r="C39" s="95"/>
      <c r="D39" s="95"/>
      <c r="E39" s="95">
        <v>3815</v>
      </c>
      <c r="F39" s="95"/>
      <c r="G39" s="95"/>
      <c r="H39" s="95"/>
      <c r="I39" s="95"/>
      <c r="J39" s="95"/>
      <c r="K39" s="95"/>
      <c r="L39" s="95">
        <v>9198</v>
      </c>
      <c r="M39" s="95">
        <v>7</v>
      </c>
      <c r="N39" s="95">
        <v>524</v>
      </c>
      <c r="O39" s="95">
        <v>26958</v>
      </c>
      <c r="P39" s="95"/>
      <c r="Q39" s="95">
        <v>251</v>
      </c>
      <c r="R39" s="95"/>
      <c r="S39" s="95">
        <v>55</v>
      </c>
      <c r="T39" s="95"/>
      <c r="U39" s="95">
        <v>3817</v>
      </c>
      <c r="V39" s="95"/>
      <c r="W39" s="95"/>
      <c r="X39" s="95"/>
      <c r="Y39" s="95"/>
      <c r="Z39" s="95"/>
      <c r="AA39" s="95">
        <v>5476</v>
      </c>
      <c r="AB39" s="95"/>
      <c r="AC39" s="95"/>
      <c r="AD39" s="95">
        <v>3453</v>
      </c>
      <c r="AE39" s="95"/>
      <c r="AF39" s="95"/>
      <c r="AG39" s="95"/>
      <c r="AH39" s="95"/>
      <c r="AI39" s="95"/>
      <c r="AJ39" s="95"/>
      <c r="AK39" s="95"/>
      <c r="AL39" s="95"/>
      <c r="AM39" s="95"/>
      <c r="AN39" s="95"/>
      <c r="AO39" s="95">
        <v>130</v>
      </c>
      <c r="AP39" s="95"/>
      <c r="AQ39" s="95"/>
      <c r="AR39" s="95"/>
      <c r="AS39" s="95"/>
      <c r="AT39" s="95"/>
      <c r="AU39" s="95">
        <f>23108-93</f>
        <v>23015</v>
      </c>
      <c r="AV39" s="95"/>
      <c r="AW39" s="95">
        <v>5689</v>
      </c>
      <c r="AX39" s="95">
        <v>230</v>
      </c>
      <c r="AY39" s="95"/>
      <c r="AZ39" s="95"/>
      <c r="BA39" s="95"/>
      <c r="BB39" s="95">
        <v>683</v>
      </c>
      <c r="BC39" s="95"/>
      <c r="BD39" s="95"/>
      <c r="BE39" s="95"/>
      <c r="BF39" s="95">
        <v>1565</v>
      </c>
      <c r="BG39" s="95"/>
      <c r="BH39" s="95"/>
      <c r="BI39" s="95">
        <v>1027</v>
      </c>
      <c r="BJ39" s="95"/>
      <c r="BK39" s="95"/>
    </row>
    <row r="40" spans="1:63" ht="13.35" customHeight="1">
      <c r="A40" s="9" t="s">
        <v>26</v>
      </c>
      <c r="B40" s="98">
        <f t="shared" si="8"/>
        <v>1550448</v>
      </c>
      <c r="C40" s="95">
        <v>1035223</v>
      </c>
      <c r="D40" s="95">
        <v>888</v>
      </c>
      <c r="E40" s="95">
        <v>1467</v>
      </c>
      <c r="F40" s="95">
        <v>663</v>
      </c>
      <c r="G40" s="95">
        <v>4424</v>
      </c>
      <c r="H40" s="95">
        <v>1693</v>
      </c>
      <c r="I40" s="95">
        <v>35378</v>
      </c>
      <c r="J40" s="95">
        <v>24174</v>
      </c>
      <c r="K40" s="95">
        <v>5050</v>
      </c>
      <c r="L40" s="95">
        <v>2756</v>
      </c>
      <c r="M40" s="95">
        <v>1519</v>
      </c>
      <c r="N40" s="95">
        <v>1558</v>
      </c>
      <c r="O40" s="95">
        <f>109111-26958</f>
        <v>82153</v>
      </c>
      <c r="P40" s="95">
        <v>2085</v>
      </c>
      <c r="Q40" s="95">
        <v>4603</v>
      </c>
      <c r="R40" s="95">
        <v>15961</v>
      </c>
      <c r="S40" s="95">
        <v>1673</v>
      </c>
      <c r="T40" s="95">
        <v>4084</v>
      </c>
      <c r="U40" s="95">
        <v>432</v>
      </c>
      <c r="V40" s="95">
        <v>731</v>
      </c>
      <c r="W40" s="95">
        <v>1702</v>
      </c>
      <c r="X40" s="95">
        <v>1644</v>
      </c>
      <c r="Y40" s="95">
        <v>2107</v>
      </c>
      <c r="Z40" s="95">
        <v>1099</v>
      </c>
      <c r="AA40" s="95">
        <v>2728</v>
      </c>
      <c r="AB40" s="95">
        <v>25642</v>
      </c>
      <c r="AC40" s="95">
        <v>9589</v>
      </c>
      <c r="AD40" s="95">
        <f>46438-3453</f>
        <v>42985</v>
      </c>
      <c r="AE40" s="95">
        <v>1019</v>
      </c>
      <c r="AF40" s="95">
        <v>298</v>
      </c>
      <c r="AG40" s="95">
        <v>1614</v>
      </c>
      <c r="AH40" s="95">
        <v>2161</v>
      </c>
      <c r="AI40" s="95">
        <v>5748</v>
      </c>
      <c r="AJ40" s="95">
        <v>22016</v>
      </c>
      <c r="AK40" s="95">
        <v>893</v>
      </c>
      <c r="AL40" s="95">
        <v>7462</v>
      </c>
      <c r="AM40" s="95">
        <v>22078</v>
      </c>
      <c r="AN40" s="95">
        <v>1501</v>
      </c>
      <c r="AO40" s="95">
        <v>1125</v>
      </c>
      <c r="AP40" s="95">
        <v>1325</v>
      </c>
      <c r="AQ40" s="95">
        <v>3938</v>
      </c>
      <c r="AR40" s="95">
        <f>112+104</f>
        <v>216</v>
      </c>
      <c r="AS40" s="95">
        <v>26571</v>
      </c>
      <c r="AT40" s="95"/>
      <c r="AU40" s="95">
        <f>18296+93</f>
        <v>18389</v>
      </c>
      <c r="AV40" s="95">
        <v>1810</v>
      </c>
      <c r="AW40" s="95">
        <v>1807</v>
      </c>
      <c r="AX40" s="95">
        <f>2477+278+335-230</f>
        <v>2860</v>
      </c>
      <c r="AY40" s="95">
        <v>3074</v>
      </c>
      <c r="AZ40" s="95">
        <v>32193</v>
      </c>
      <c r="BA40" s="95">
        <v>392</v>
      </c>
      <c r="BB40" s="95">
        <v>21792</v>
      </c>
      <c r="BC40" s="95">
        <v>1715</v>
      </c>
      <c r="BD40" s="95">
        <v>5199</v>
      </c>
      <c r="BE40" s="95">
        <v>4515</v>
      </c>
      <c r="BF40" s="95">
        <v>3429</v>
      </c>
      <c r="BG40" s="95">
        <v>2139</v>
      </c>
      <c r="BH40" s="95">
        <v>28118</v>
      </c>
      <c r="BI40" s="95">
        <v>3351</v>
      </c>
      <c r="BJ40" s="95">
        <v>7689</v>
      </c>
      <c r="BK40" s="95"/>
    </row>
    <row r="41" spans="1:63" ht="13.35" customHeight="1" thickBot="1">
      <c r="A41" s="10"/>
      <c r="B41" s="100"/>
      <c r="C41" s="95"/>
      <c r="D41" s="95"/>
      <c r="E41" s="95"/>
      <c r="F41" s="95"/>
      <c r="G41" s="95"/>
      <c r="H41" s="95"/>
      <c r="I41" s="95"/>
      <c r="J41" s="95"/>
      <c r="K41" s="95"/>
      <c r="L41" s="95"/>
      <c r="M41" s="95"/>
      <c r="N41" s="95"/>
      <c r="O41" s="95"/>
      <c r="P41" s="95"/>
      <c r="Q41" s="95"/>
      <c r="R41" s="95"/>
      <c r="S41" s="95"/>
      <c r="T41" s="95"/>
      <c r="U41" s="95"/>
      <c r="V41" s="95"/>
      <c r="W41" s="95"/>
      <c r="X41" s="95"/>
      <c r="Y41" s="95"/>
      <c r="Z41" s="95"/>
      <c r="AA41" s="95"/>
      <c r="AB41" s="95"/>
      <c r="AC41" s="95"/>
      <c r="AD41" s="95"/>
      <c r="AE41" s="95"/>
      <c r="AF41" s="95"/>
      <c r="AG41" s="95"/>
      <c r="AH41" s="95"/>
      <c r="AI41" s="95"/>
      <c r="AJ41" s="95"/>
      <c r="AK41" s="95"/>
      <c r="AL41" s="95"/>
      <c r="AM41" s="95"/>
      <c r="AN41" s="95"/>
      <c r="AO41" s="95"/>
      <c r="AP41" s="95"/>
      <c r="AQ41" s="95"/>
      <c r="AR41" s="95"/>
      <c r="AS41" s="95"/>
      <c r="AT41" s="95"/>
      <c r="AU41" s="95"/>
      <c r="AV41" s="95"/>
      <c r="AW41" s="95"/>
      <c r="AX41" s="95"/>
      <c r="AY41" s="95"/>
      <c r="AZ41" s="95"/>
      <c r="BA41" s="95"/>
      <c r="BB41" s="95"/>
      <c r="BC41" s="95"/>
      <c r="BD41" s="95"/>
      <c r="BE41" s="95"/>
      <c r="BF41" s="95"/>
      <c r="BG41" s="95"/>
      <c r="BH41" s="95"/>
      <c r="BI41" s="95"/>
      <c r="BJ41" s="95"/>
      <c r="BK41" s="95"/>
    </row>
    <row r="42" spans="1:63" ht="13.35" customHeight="1" thickBot="1">
      <c r="A42" s="41" t="s">
        <v>32</v>
      </c>
      <c r="B42" s="105"/>
      <c r="C42" s="94"/>
      <c r="D42" s="94"/>
      <c r="E42" s="94"/>
      <c r="F42" s="94"/>
      <c r="G42" s="94"/>
      <c r="H42" s="94"/>
      <c r="I42" s="94"/>
      <c r="J42" s="94"/>
      <c r="K42" s="94"/>
      <c r="L42" s="94"/>
      <c r="M42" s="94"/>
      <c r="N42" s="94"/>
      <c r="O42" s="94"/>
      <c r="P42" s="94"/>
      <c r="Q42" s="94"/>
      <c r="R42" s="94"/>
      <c r="S42" s="94"/>
      <c r="T42" s="94"/>
      <c r="U42" s="94"/>
      <c r="V42" s="94"/>
      <c r="W42" s="94"/>
      <c r="X42" s="94"/>
      <c r="Y42" s="94"/>
      <c r="Z42" s="94"/>
      <c r="AA42" s="94"/>
      <c r="AB42" s="94"/>
      <c r="AC42" s="94"/>
      <c r="AD42" s="94"/>
      <c r="AE42" s="94"/>
      <c r="AF42" s="94"/>
      <c r="AG42" s="94"/>
      <c r="AH42" s="94"/>
      <c r="AI42" s="94"/>
      <c r="AJ42" s="94"/>
      <c r="AK42" s="94"/>
      <c r="AL42" s="94"/>
      <c r="AM42" s="94"/>
      <c r="AN42" s="94"/>
      <c r="AO42" s="94"/>
      <c r="AP42" s="94"/>
      <c r="AQ42" s="94"/>
      <c r="AR42" s="94"/>
      <c r="AS42" s="94"/>
      <c r="AT42" s="94"/>
      <c r="AU42" s="94"/>
      <c r="AV42" s="94"/>
      <c r="AW42" s="94"/>
      <c r="AX42" s="94"/>
      <c r="AY42" s="94"/>
      <c r="AZ42" s="94"/>
      <c r="BA42" s="94"/>
      <c r="BB42" s="94"/>
      <c r="BC42" s="94"/>
      <c r="BD42" s="94"/>
      <c r="BE42" s="94"/>
      <c r="BF42" s="94"/>
      <c r="BG42" s="94"/>
      <c r="BH42" s="94"/>
      <c r="BI42" s="94"/>
      <c r="BJ42" s="94"/>
      <c r="BK42" s="94"/>
    </row>
    <row r="43" spans="1:63" ht="13.35" customHeight="1">
      <c r="A43" s="19" t="s">
        <v>12</v>
      </c>
      <c r="B43" s="98">
        <f>B16</f>
        <v>13118974</v>
      </c>
      <c r="C43" s="95">
        <f t="shared" ref="C43:BK43" si="9">SUM(C16)</f>
        <v>7772534</v>
      </c>
      <c r="D43" s="95">
        <f t="shared" si="9"/>
        <v>9587</v>
      </c>
      <c r="E43" s="95">
        <f t="shared" si="9"/>
        <v>37790</v>
      </c>
      <c r="F43" s="95">
        <f t="shared" si="9"/>
        <v>14968</v>
      </c>
      <c r="G43" s="95">
        <f t="shared" si="9"/>
        <v>20587</v>
      </c>
      <c r="H43" s="95">
        <f t="shared" si="9"/>
        <v>10277</v>
      </c>
      <c r="I43" s="95">
        <f t="shared" si="9"/>
        <v>209228</v>
      </c>
      <c r="J43" s="95">
        <f t="shared" si="9"/>
        <v>339653</v>
      </c>
      <c r="K43" s="95">
        <f t="shared" si="9"/>
        <v>16978</v>
      </c>
      <c r="L43" s="95">
        <f t="shared" si="9"/>
        <v>94849</v>
      </c>
      <c r="M43" s="95">
        <f t="shared" si="9"/>
        <v>17527</v>
      </c>
      <c r="N43" s="95">
        <f t="shared" si="9"/>
        <v>6602</v>
      </c>
      <c r="O43" s="95">
        <f t="shared" si="9"/>
        <v>1158145</v>
      </c>
      <c r="P43" s="95">
        <f t="shared" si="9"/>
        <v>7464</v>
      </c>
      <c r="Q43" s="95">
        <f t="shared" si="9"/>
        <v>12169</v>
      </c>
      <c r="R43" s="95">
        <f t="shared" si="9"/>
        <v>135275</v>
      </c>
      <c r="S43" s="95">
        <f t="shared" si="9"/>
        <v>184105</v>
      </c>
      <c r="T43" s="95">
        <f t="shared" si="9"/>
        <v>13435</v>
      </c>
      <c r="U43" s="95">
        <f t="shared" si="9"/>
        <v>91795</v>
      </c>
      <c r="V43" s="95">
        <f t="shared" si="9"/>
        <v>14986</v>
      </c>
      <c r="W43" s="95">
        <f t="shared" si="9"/>
        <v>4311</v>
      </c>
      <c r="X43" s="95">
        <f t="shared" si="9"/>
        <v>126169</v>
      </c>
      <c r="Y43" s="95">
        <f t="shared" si="9"/>
        <v>81169</v>
      </c>
      <c r="Z43" s="95">
        <f t="shared" si="9"/>
        <v>16921</v>
      </c>
      <c r="AA43" s="95">
        <f t="shared" si="9"/>
        <v>14974</v>
      </c>
      <c r="AB43" s="95">
        <f t="shared" si="9"/>
        <v>41237</v>
      </c>
      <c r="AC43" s="95">
        <f t="shared" si="9"/>
        <v>89087</v>
      </c>
      <c r="AD43" s="95">
        <f t="shared" si="9"/>
        <v>369485</v>
      </c>
      <c r="AE43" s="95">
        <f t="shared" si="9"/>
        <v>17371</v>
      </c>
      <c r="AF43" s="95">
        <f t="shared" si="9"/>
        <v>11880</v>
      </c>
      <c r="AG43" s="95">
        <f t="shared" si="9"/>
        <v>58319</v>
      </c>
      <c r="AH43" s="95">
        <f t="shared" si="9"/>
        <v>20359</v>
      </c>
      <c r="AI43" s="95">
        <f t="shared" si="9"/>
        <v>24858</v>
      </c>
      <c r="AJ43" s="95">
        <f t="shared" si="9"/>
        <v>96788</v>
      </c>
      <c r="AK43" s="95">
        <f t="shared" si="9"/>
        <v>15869</v>
      </c>
      <c r="AL43" s="95">
        <f t="shared" si="9"/>
        <v>60612</v>
      </c>
      <c r="AM43" s="95">
        <f t="shared" si="9"/>
        <v>162272</v>
      </c>
      <c r="AN43" s="95">
        <f t="shared" si="9"/>
        <v>16472</v>
      </c>
      <c r="AO43" s="95">
        <f t="shared" si="9"/>
        <v>14074</v>
      </c>
      <c r="AP43" s="95">
        <f t="shared" si="9"/>
        <v>8107</v>
      </c>
      <c r="AQ43" s="95">
        <f t="shared" si="9"/>
        <v>12986</v>
      </c>
      <c r="AR43" s="95">
        <f t="shared" si="9"/>
        <v>15363</v>
      </c>
      <c r="AS43" s="95">
        <f t="shared" si="9"/>
        <v>177709</v>
      </c>
      <c r="AT43" s="95">
        <f t="shared" si="9"/>
        <v>9850</v>
      </c>
      <c r="AU43" s="95">
        <f t="shared" si="9"/>
        <v>599042</v>
      </c>
      <c r="AV43" s="95">
        <f t="shared" si="9"/>
        <v>6179</v>
      </c>
      <c r="AW43" s="95">
        <f t="shared" si="9"/>
        <v>51753</v>
      </c>
      <c r="AX43" s="95">
        <f t="shared" si="9"/>
        <v>13916</v>
      </c>
      <c r="AY43" s="95">
        <f t="shared" si="9"/>
        <v>7249</v>
      </c>
      <c r="AZ43" s="95">
        <f t="shared" si="9"/>
        <v>184716</v>
      </c>
      <c r="BA43" s="95">
        <f t="shared" si="9"/>
        <v>40473</v>
      </c>
      <c r="BB43" s="95">
        <f t="shared" si="9"/>
        <v>222948</v>
      </c>
      <c r="BC43" s="95">
        <f t="shared" si="9"/>
        <v>8888</v>
      </c>
      <c r="BD43" s="95">
        <f t="shared" si="9"/>
        <v>14963</v>
      </c>
      <c r="BE43" s="95">
        <f t="shared" si="9"/>
        <v>159390</v>
      </c>
      <c r="BF43" s="95">
        <f t="shared" si="9"/>
        <v>5937</v>
      </c>
      <c r="BG43" s="95">
        <f t="shared" si="9"/>
        <v>6692</v>
      </c>
      <c r="BH43" s="95">
        <f t="shared" si="9"/>
        <v>63207</v>
      </c>
      <c r="BI43" s="95">
        <f t="shared" si="9"/>
        <v>15725</v>
      </c>
      <c r="BJ43" s="95">
        <f t="shared" si="9"/>
        <v>40160</v>
      </c>
      <c r="BK43" s="95">
        <f t="shared" si="9"/>
        <v>43540</v>
      </c>
    </row>
    <row r="44" spans="1:63" ht="13.35" customHeight="1">
      <c r="A44" s="19" t="s">
        <v>27</v>
      </c>
      <c r="B44" s="98">
        <f>B35</f>
        <v>2646078</v>
      </c>
      <c r="C44" s="95">
        <f t="shared" ref="C44:BK44" si="10">SUM(C35)</f>
        <v>1464551</v>
      </c>
      <c r="D44" s="95">
        <f t="shared" si="10"/>
        <v>888</v>
      </c>
      <c r="E44" s="95">
        <f t="shared" si="10"/>
        <v>5407</v>
      </c>
      <c r="F44" s="95">
        <f t="shared" si="10"/>
        <v>663</v>
      </c>
      <c r="G44" s="95">
        <f t="shared" si="10"/>
        <v>5372</v>
      </c>
      <c r="H44" s="95">
        <f t="shared" si="10"/>
        <v>1693</v>
      </c>
      <c r="I44" s="95">
        <f t="shared" si="10"/>
        <v>35378</v>
      </c>
      <c r="J44" s="95">
        <f t="shared" si="10"/>
        <v>24174</v>
      </c>
      <c r="K44" s="95">
        <f t="shared" si="10"/>
        <v>5050</v>
      </c>
      <c r="L44" s="95">
        <f t="shared" si="10"/>
        <v>16973</v>
      </c>
      <c r="M44" s="95">
        <f t="shared" si="10"/>
        <v>7525</v>
      </c>
      <c r="N44" s="95">
        <f t="shared" si="10"/>
        <v>4850</v>
      </c>
      <c r="O44" s="95">
        <f t="shared" si="10"/>
        <v>135408</v>
      </c>
      <c r="P44" s="95">
        <f t="shared" si="10"/>
        <v>2085</v>
      </c>
      <c r="Q44" s="95">
        <f t="shared" si="10"/>
        <v>22857</v>
      </c>
      <c r="R44" s="95">
        <f t="shared" si="10"/>
        <v>15961</v>
      </c>
      <c r="S44" s="95">
        <f t="shared" si="10"/>
        <v>3625</v>
      </c>
      <c r="T44" s="95">
        <f t="shared" si="10"/>
        <v>4084</v>
      </c>
      <c r="U44" s="95">
        <f t="shared" si="10"/>
        <v>6680</v>
      </c>
      <c r="V44" s="95">
        <f t="shared" si="10"/>
        <v>1978</v>
      </c>
      <c r="W44" s="95">
        <f t="shared" si="10"/>
        <v>1702</v>
      </c>
      <c r="X44" s="95">
        <f t="shared" si="10"/>
        <v>16666</v>
      </c>
      <c r="Y44" s="95">
        <f t="shared" si="10"/>
        <v>2107</v>
      </c>
      <c r="Z44" s="95">
        <f t="shared" si="10"/>
        <v>1099</v>
      </c>
      <c r="AA44" s="95">
        <f t="shared" si="10"/>
        <v>8204</v>
      </c>
      <c r="AB44" s="95">
        <f t="shared" si="10"/>
        <v>26490</v>
      </c>
      <c r="AC44" s="95">
        <f t="shared" si="10"/>
        <v>45985</v>
      </c>
      <c r="AD44" s="95">
        <f t="shared" si="10"/>
        <v>50899</v>
      </c>
      <c r="AE44" s="95">
        <f t="shared" si="10"/>
        <v>3087</v>
      </c>
      <c r="AF44" s="95">
        <f t="shared" si="10"/>
        <v>298</v>
      </c>
      <c r="AG44" s="95">
        <f t="shared" si="10"/>
        <v>9747</v>
      </c>
      <c r="AH44" s="95">
        <f t="shared" si="10"/>
        <v>2161</v>
      </c>
      <c r="AI44" s="95">
        <f t="shared" si="10"/>
        <v>5748</v>
      </c>
      <c r="AJ44" s="95">
        <f t="shared" si="10"/>
        <v>31664</v>
      </c>
      <c r="AK44" s="95">
        <f t="shared" si="10"/>
        <v>893</v>
      </c>
      <c r="AL44" s="95">
        <f t="shared" si="10"/>
        <v>7462</v>
      </c>
      <c r="AM44" s="95">
        <f t="shared" si="10"/>
        <v>238393</v>
      </c>
      <c r="AN44" s="95">
        <f t="shared" si="10"/>
        <v>1501</v>
      </c>
      <c r="AO44" s="95">
        <f t="shared" si="10"/>
        <v>1255</v>
      </c>
      <c r="AP44" s="95">
        <f t="shared" si="10"/>
        <v>1325</v>
      </c>
      <c r="AQ44" s="95">
        <f t="shared" si="10"/>
        <v>3950</v>
      </c>
      <c r="AR44" s="95">
        <f t="shared" si="10"/>
        <v>11456</v>
      </c>
      <c r="AS44" s="95">
        <f t="shared" si="10"/>
        <v>43126</v>
      </c>
      <c r="AT44" s="95">
        <f t="shared" si="10"/>
        <v>0</v>
      </c>
      <c r="AU44" s="95">
        <f t="shared" si="10"/>
        <v>91246</v>
      </c>
      <c r="AV44" s="95">
        <f t="shared" si="10"/>
        <v>1810</v>
      </c>
      <c r="AW44" s="95">
        <f t="shared" si="10"/>
        <v>9370</v>
      </c>
      <c r="AX44" s="95">
        <f t="shared" si="10"/>
        <v>3090</v>
      </c>
      <c r="AY44" s="95">
        <f t="shared" si="10"/>
        <v>3074</v>
      </c>
      <c r="AZ44" s="95">
        <f t="shared" si="10"/>
        <v>32193</v>
      </c>
      <c r="BA44" s="95">
        <f t="shared" si="10"/>
        <v>744</v>
      </c>
      <c r="BB44" s="95">
        <f t="shared" si="10"/>
        <v>22986</v>
      </c>
      <c r="BC44" s="95">
        <f t="shared" si="10"/>
        <v>1715</v>
      </c>
      <c r="BD44" s="95">
        <f t="shared" si="10"/>
        <v>5199</v>
      </c>
      <c r="BE44" s="95">
        <f t="shared" si="10"/>
        <v>113381</v>
      </c>
      <c r="BF44" s="95">
        <f t="shared" si="10"/>
        <v>4994</v>
      </c>
      <c r="BG44" s="95">
        <f t="shared" si="10"/>
        <v>2139</v>
      </c>
      <c r="BH44" s="95">
        <f t="shared" si="10"/>
        <v>28118</v>
      </c>
      <c r="BI44" s="95">
        <f t="shared" si="10"/>
        <v>4378</v>
      </c>
      <c r="BJ44" s="95">
        <f t="shared" si="10"/>
        <v>11006</v>
      </c>
      <c r="BK44" s="95">
        <f t="shared" si="10"/>
        <v>30215</v>
      </c>
    </row>
    <row r="45" spans="1:63" ht="13.35" customHeight="1">
      <c r="A45" s="10"/>
      <c r="B45" s="100"/>
      <c r="C45" s="95"/>
      <c r="D45" s="95"/>
      <c r="E45" s="95"/>
      <c r="F45" s="95"/>
      <c r="G45" s="95"/>
      <c r="H45" s="95"/>
      <c r="I45" s="95"/>
      <c r="J45" s="95"/>
      <c r="K45" s="95"/>
      <c r="L45" s="95"/>
      <c r="M45" s="95"/>
      <c r="N45" s="95"/>
      <c r="O45" s="95"/>
      <c r="P45" s="95"/>
      <c r="Q45" s="95"/>
      <c r="R45" s="95"/>
      <c r="S45" s="95"/>
      <c r="T45" s="95"/>
      <c r="U45" s="95"/>
      <c r="V45" s="95"/>
      <c r="W45" s="95"/>
      <c r="X45" s="95"/>
      <c r="Y45" s="95"/>
      <c r="Z45" s="95"/>
      <c r="AA45" s="95"/>
      <c r="AB45" s="95"/>
      <c r="AC45" s="95"/>
      <c r="AD45" s="95"/>
      <c r="AE45" s="95"/>
      <c r="AF45" s="95"/>
      <c r="AG45" s="95"/>
      <c r="AH45" s="95"/>
      <c r="AI45" s="95"/>
      <c r="AJ45" s="95"/>
      <c r="AK45" s="95"/>
      <c r="AL45" s="95"/>
      <c r="AM45" s="95"/>
      <c r="AN45" s="95"/>
      <c r="AO45" s="95"/>
      <c r="AP45" s="95"/>
      <c r="AQ45" s="95"/>
      <c r="AR45" s="95"/>
      <c r="AS45" s="95"/>
      <c r="AT45" s="95"/>
      <c r="AU45" s="95"/>
      <c r="AV45" s="95"/>
      <c r="AW45" s="95"/>
      <c r="AX45" s="95"/>
      <c r="AY45" s="95"/>
      <c r="AZ45" s="95"/>
      <c r="BA45" s="95"/>
      <c r="BB45" s="95"/>
      <c r="BC45" s="95"/>
      <c r="BD45" s="95"/>
      <c r="BE45" s="95"/>
      <c r="BF45" s="95"/>
      <c r="BG45" s="95"/>
      <c r="BH45" s="95"/>
      <c r="BI45" s="95"/>
      <c r="BJ45" s="95"/>
      <c r="BK45" s="95"/>
    </row>
    <row r="46" spans="1:63" ht="12.75" customHeight="1">
      <c r="A46" s="18" t="s">
        <v>33</v>
      </c>
      <c r="B46" s="101">
        <f>SUM(B43:B44)</f>
        <v>15765052</v>
      </c>
      <c r="C46" s="102">
        <f t="shared" ref="C46:BK46" si="11">SUM(C43:C44)</f>
        <v>9237085</v>
      </c>
      <c r="D46" s="102">
        <f t="shared" si="11"/>
        <v>10475</v>
      </c>
      <c r="E46" s="102">
        <f t="shared" si="11"/>
        <v>43197</v>
      </c>
      <c r="F46" s="102">
        <f t="shared" si="11"/>
        <v>15631</v>
      </c>
      <c r="G46" s="102">
        <f t="shared" si="11"/>
        <v>25959</v>
      </c>
      <c r="H46" s="102">
        <f t="shared" si="11"/>
        <v>11970</v>
      </c>
      <c r="I46" s="102">
        <f t="shared" si="11"/>
        <v>244606</v>
      </c>
      <c r="J46" s="102">
        <f t="shared" si="11"/>
        <v>363827</v>
      </c>
      <c r="K46" s="102">
        <f t="shared" si="11"/>
        <v>22028</v>
      </c>
      <c r="L46" s="102">
        <f t="shared" si="11"/>
        <v>111822</v>
      </c>
      <c r="M46" s="102">
        <f t="shared" si="11"/>
        <v>25052</v>
      </c>
      <c r="N46" s="102">
        <f t="shared" si="11"/>
        <v>11452</v>
      </c>
      <c r="O46" s="102">
        <f t="shared" si="11"/>
        <v>1293553</v>
      </c>
      <c r="P46" s="102">
        <f t="shared" si="11"/>
        <v>9549</v>
      </c>
      <c r="Q46" s="102">
        <f t="shared" si="11"/>
        <v>35026</v>
      </c>
      <c r="R46" s="102">
        <f t="shared" si="11"/>
        <v>151236</v>
      </c>
      <c r="S46" s="102">
        <f t="shared" si="11"/>
        <v>187730</v>
      </c>
      <c r="T46" s="102">
        <f t="shared" si="11"/>
        <v>17519</v>
      </c>
      <c r="U46" s="102">
        <f t="shared" si="11"/>
        <v>98475</v>
      </c>
      <c r="V46" s="102">
        <f t="shared" si="11"/>
        <v>16964</v>
      </c>
      <c r="W46" s="102">
        <f t="shared" si="11"/>
        <v>6013</v>
      </c>
      <c r="X46" s="102">
        <f t="shared" si="11"/>
        <v>142835</v>
      </c>
      <c r="Y46" s="102">
        <f t="shared" si="11"/>
        <v>83276</v>
      </c>
      <c r="Z46" s="102">
        <f t="shared" si="11"/>
        <v>18020</v>
      </c>
      <c r="AA46" s="102">
        <f t="shared" si="11"/>
        <v>23178</v>
      </c>
      <c r="AB46" s="102">
        <f t="shared" si="11"/>
        <v>67727</v>
      </c>
      <c r="AC46" s="102">
        <f t="shared" si="11"/>
        <v>135072</v>
      </c>
      <c r="AD46" s="102">
        <f t="shared" si="11"/>
        <v>420384</v>
      </c>
      <c r="AE46" s="102">
        <f t="shared" si="11"/>
        <v>20458</v>
      </c>
      <c r="AF46" s="102">
        <f t="shared" si="11"/>
        <v>12178</v>
      </c>
      <c r="AG46" s="102">
        <f t="shared" si="11"/>
        <v>68066</v>
      </c>
      <c r="AH46" s="102">
        <f t="shared" si="11"/>
        <v>22520</v>
      </c>
      <c r="AI46" s="102">
        <f t="shared" si="11"/>
        <v>30606</v>
      </c>
      <c r="AJ46" s="102">
        <f t="shared" si="11"/>
        <v>128452</v>
      </c>
      <c r="AK46" s="102">
        <f t="shared" si="11"/>
        <v>16762</v>
      </c>
      <c r="AL46" s="102">
        <f t="shared" si="11"/>
        <v>68074</v>
      </c>
      <c r="AM46" s="102">
        <f t="shared" si="11"/>
        <v>400665</v>
      </c>
      <c r="AN46" s="102">
        <f t="shared" si="11"/>
        <v>17973</v>
      </c>
      <c r="AO46" s="102">
        <f t="shared" si="11"/>
        <v>15329</v>
      </c>
      <c r="AP46" s="102">
        <f t="shared" si="11"/>
        <v>9432</v>
      </c>
      <c r="AQ46" s="102">
        <f t="shared" si="11"/>
        <v>16936</v>
      </c>
      <c r="AR46" s="102">
        <f t="shared" si="11"/>
        <v>26819</v>
      </c>
      <c r="AS46" s="102">
        <f t="shared" si="11"/>
        <v>220835</v>
      </c>
      <c r="AT46" s="102">
        <f t="shared" si="11"/>
        <v>9850</v>
      </c>
      <c r="AU46" s="102">
        <f t="shared" si="11"/>
        <v>690288</v>
      </c>
      <c r="AV46" s="102">
        <f t="shared" si="11"/>
        <v>7989</v>
      </c>
      <c r="AW46" s="102">
        <f t="shared" si="11"/>
        <v>61123</v>
      </c>
      <c r="AX46" s="102">
        <f t="shared" si="11"/>
        <v>17006</v>
      </c>
      <c r="AY46" s="102">
        <f t="shared" si="11"/>
        <v>10323</v>
      </c>
      <c r="AZ46" s="102">
        <f t="shared" si="11"/>
        <v>216909</v>
      </c>
      <c r="BA46" s="102">
        <f t="shared" si="11"/>
        <v>41217</v>
      </c>
      <c r="BB46" s="102">
        <f t="shared" si="11"/>
        <v>245934</v>
      </c>
      <c r="BC46" s="102">
        <f t="shared" si="11"/>
        <v>10603</v>
      </c>
      <c r="BD46" s="102">
        <f t="shared" si="11"/>
        <v>20162</v>
      </c>
      <c r="BE46" s="102">
        <f t="shared" si="11"/>
        <v>272771</v>
      </c>
      <c r="BF46" s="102">
        <f t="shared" si="11"/>
        <v>10931</v>
      </c>
      <c r="BG46" s="102">
        <f t="shared" si="11"/>
        <v>8831</v>
      </c>
      <c r="BH46" s="102">
        <f t="shared" si="11"/>
        <v>91325</v>
      </c>
      <c r="BI46" s="102">
        <f t="shared" si="11"/>
        <v>20103</v>
      </c>
      <c r="BJ46" s="102">
        <f t="shared" si="11"/>
        <v>51166</v>
      </c>
      <c r="BK46" s="102">
        <f t="shared" si="11"/>
        <v>73755</v>
      </c>
    </row>
    <row r="47" spans="1:63" s="22" customFormat="1" ht="12" customHeight="1">
      <c r="A47" s="20"/>
      <c r="B47" s="38"/>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c r="AM47" s="27"/>
      <c r="AN47" s="27"/>
      <c r="AO47" s="27"/>
      <c r="AP47" s="27"/>
      <c r="AQ47" s="27"/>
      <c r="AR47" s="27"/>
      <c r="AS47" s="27"/>
      <c r="AT47" s="27"/>
      <c r="AU47" s="27"/>
      <c r="AV47" s="27"/>
      <c r="AW47" s="27"/>
      <c r="AX47" s="27"/>
      <c r="AY47" s="27"/>
      <c r="AZ47" s="27"/>
      <c r="BA47" s="27"/>
      <c r="BB47" s="27"/>
      <c r="BC47" s="27"/>
      <c r="BD47" s="27"/>
      <c r="BE47" s="27"/>
      <c r="BF47" s="27"/>
      <c r="BG47" s="27"/>
      <c r="BH47" s="27"/>
      <c r="BI47" s="27"/>
      <c r="BJ47" s="27"/>
      <c r="BK47" s="27"/>
    </row>
    <row r="48" spans="1:63" s="22" customFormat="1" ht="12.75" customHeight="1">
      <c r="A48" s="23"/>
      <c r="B48" s="38"/>
      <c r="C48" s="27"/>
      <c r="D48" s="27"/>
      <c r="E48" s="27"/>
      <c r="F48" s="27"/>
      <c r="G48" s="27"/>
      <c r="H48" s="27"/>
      <c r="I48" s="27"/>
      <c r="J48" s="27"/>
      <c r="K48" s="27"/>
      <c r="L48" s="27"/>
      <c r="M48" s="27"/>
      <c r="N48" s="27"/>
      <c r="O48" s="27"/>
      <c r="P48" s="27"/>
      <c r="Q48" s="27"/>
      <c r="R48" s="27"/>
      <c r="S48" s="27"/>
      <c r="T48" s="27"/>
      <c r="U48" s="27"/>
      <c r="V48" s="27"/>
      <c r="W48" s="27"/>
      <c r="X48" s="27"/>
      <c r="Y48" s="27"/>
      <c r="Z48" s="27"/>
      <c r="AA48" s="27"/>
      <c r="AB48" s="27"/>
      <c r="AC48" s="27"/>
      <c r="AD48" s="27"/>
      <c r="AE48" s="27"/>
      <c r="AF48" s="27"/>
      <c r="AG48" s="27"/>
      <c r="AH48" s="27"/>
      <c r="AI48" s="27"/>
      <c r="AJ48" s="27"/>
      <c r="AK48" s="27"/>
      <c r="AL48" s="27"/>
      <c r="AM48" s="27"/>
      <c r="AN48" s="27"/>
      <c r="AO48" s="27"/>
      <c r="AP48" s="27"/>
      <c r="AQ48" s="27"/>
      <c r="AR48" s="27"/>
      <c r="AS48" s="27"/>
      <c r="AT48" s="27"/>
      <c r="AU48" s="27"/>
      <c r="AV48" s="27"/>
      <c r="AW48" s="27"/>
      <c r="AX48" s="27"/>
      <c r="AY48" s="27"/>
      <c r="AZ48" s="27"/>
      <c r="BA48" s="27"/>
      <c r="BB48" s="27"/>
      <c r="BC48" s="27"/>
      <c r="BD48" s="27"/>
      <c r="BE48" s="27"/>
      <c r="BF48" s="27"/>
      <c r="BG48" s="27"/>
      <c r="BH48" s="27"/>
      <c r="BI48" s="27"/>
      <c r="BJ48" s="27"/>
      <c r="BK48" s="27"/>
    </row>
    <row r="49" spans="1:63" s="22" customFormat="1" ht="12.75" customHeight="1">
      <c r="A49" s="24"/>
      <c r="B49" s="38"/>
      <c r="C49" s="27"/>
      <c r="D49" s="27"/>
      <c r="E49" s="27"/>
      <c r="F49" s="27"/>
      <c r="G49" s="27"/>
      <c r="H49" s="27"/>
      <c r="I49" s="27"/>
      <c r="J49" s="27"/>
      <c r="K49" s="27"/>
      <c r="L49" s="27"/>
      <c r="M49" s="27"/>
      <c r="N49" s="27"/>
      <c r="O49" s="27"/>
      <c r="P49" s="27"/>
      <c r="Q49" s="27"/>
      <c r="R49" s="27"/>
      <c r="S49" s="27"/>
      <c r="T49" s="27"/>
      <c r="U49" s="27"/>
      <c r="V49" s="27"/>
      <c r="W49" s="27"/>
      <c r="X49" s="27"/>
      <c r="Y49" s="27"/>
      <c r="Z49" s="27"/>
      <c r="AA49" s="27"/>
      <c r="AB49" s="27"/>
      <c r="AC49" s="27"/>
      <c r="AD49" s="27"/>
      <c r="AE49" s="27"/>
      <c r="AF49" s="27"/>
      <c r="AG49" s="27"/>
      <c r="AH49" s="27"/>
      <c r="AI49" s="27"/>
      <c r="AJ49" s="27"/>
      <c r="AK49" s="27"/>
      <c r="AL49" s="27"/>
      <c r="AM49" s="27"/>
      <c r="AN49" s="27"/>
      <c r="AO49" s="27"/>
      <c r="AP49" s="27"/>
      <c r="AQ49" s="27"/>
      <c r="AR49" s="27"/>
      <c r="AS49" s="27"/>
      <c r="AT49" s="27"/>
      <c r="AU49" s="27"/>
      <c r="AV49" s="27"/>
      <c r="AW49" s="27"/>
      <c r="AX49" s="27"/>
      <c r="AY49" s="27"/>
      <c r="AZ49" s="27"/>
      <c r="BA49" s="27"/>
      <c r="BB49" s="27"/>
      <c r="BC49" s="27"/>
      <c r="BD49" s="27"/>
      <c r="BE49" s="27"/>
      <c r="BF49" s="27"/>
      <c r="BG49" s="27"/>
      <c r="BH49" s="27"/>
      <c r="BI49" s="27"/>
      <c r="BJ49" s="27"/>
      <c r="BK49" s="27"/>
    </row>
    <row r="50" spans="1:63">
      <c r="A50" s="23"/>
    </row>
    <row r="51" spans="1:63">
      <c r="A51" s="23"/>
    </row>
    <row r="52" spans="1:63">
      <c r="A52" s="23"/>
    </row>
  </sheetData>
  <phoneticPr fontId="5" type="noConversion"/>
  <pageMargins left="0.75" right="0.75" top="1" bottom="1" header="0.5" footer="0.5"/>
  <pageSetup paperSize="9"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dimension ref="A1:BK52"/>
  <sheetViews>
    <sheetView workbookViewId="0">
      <pane xSplit="1" ySplit="4" topLeftCell="B5" activePane="bottomRight" state="frozen"/>
      <selection sqref="A1:R1"/>
      <selection pane="topRight" sqref="A1:R1"/>
      <selection pane="bottomLeft" sqref="A1:R1"/>
      <selection pane="bottomRight" activeCell="B8" sqref="B8"/>
    </sheetView>
  </sheetViews>
  <sheetFormatPr defaultRowHeight="12.75"/>
  <cols>
    <col min="1" max="1" width="45.5703125" style="11" customWidth="1"/>
    <col min="2" max="2" width="12.7109375" style="31" customWidth="1"/>
    <col min="3" max="3" width="11.5703125" style="1" customWidth="1"/>
    <col min="4" max="4" width="9.28515625" style="1" customWidth="1"/>
    <col min="5" max="5" width="9.5703125" style="1" customWidth="1"/>
    <col min="6" max="6" width="9.28515625" style="1" customWidth="1"/>
    <col min="7" max="7" width="11" style="1" customWidth="1"/>
    <col min="8" max="8" width="8.42578125" style="1" customWidth="1"/>
    <col min="9" max="9" width="14.140625" style="1" customWidth="1"/>
    <col min="10" max="14" width="9.140625" style="1"/>
    <col min="15" max="15" width="11.28515625" style="1" customWidth="1"/>
    <col min="16" max="16" width="11.42578125" style="1" customWidth="1"/>
    <col min="17" max="17" width="9.140625" style="1"/>
    <col min="18" max="18" width="13" style="1" customWidth="1"/>
    <col min="19" max="19" width="10" style="1" customWidth="1"/>
    <col min="20" max="22" width="9.140625" style="1"/>
    <col min="23" max="23" width="10" style="1" bestFit="1" customWidth="1"/>
    <col min="24" max="24" width="8.7109375" style="1" bestFit="1" customWidth="1"/>
    <col min="25" max="25" width="8.5703125" style="1" bestFit="1" customWidth="1"/>
    <col min="26" max="26" width="7.7109375" style="1" bestFit="1" customWidth="1"/>
    <col min="27" max="27" width="7.85546875" style="1" bestFit="1" customWidth="1"/>
    <col min="28" max="28" width="7.7109375" style="1" bestFit="1" customWidth="1"/>
    <col min="29" max="29" width="9.28515625" style="1" bestFit="1" customWidth="1"/>
    <col min="30" max="42" width="9.140625" style="1"/>
    <col min="43" max="43" width="9.5703125" style="1" customWidth="1"/>
    <col min="44" max="44" width="11.85546875" style="1" customWidth="1"/>
    <col min="45" max="45" width="10" style="1" customWidth="1"/>
    <col min="46" max="46" width="11.85546875" style="1" customWidth="1"/>
    <col min="47" max="47" width="9.85546875" style="1" customWidth="1"/>
    <col min="48" max="48" width="10.5703125" style="1" customWidth="1"/>
    <col min="49" max="49" width="8.85546875" style="1" customWidth="1"/>
    <col min="50" max="63" width="9.140625" style="1"/>
    <col min="64" max="16384" width="9.140625" style="2"/>
  </cols>
  <sheetData>
    <row r="1" spans="1:63" ht="52.5" customHeight="1" thickBot="1">
      <c r="A1" s="42" t="s">
        <v>45</v>
      </c>
      <c r="B1" s="28"/>
    </row>
    <row r="2" spans="1:63" ht="13.5" thickBot="1">
      <c r="A2" s="13"/>
      <c r="B2" s="28"/>
    </row>
    <row r="3" spans="1:63" ht="15" customHeight="1">
      <c r="A3" s="3"/>
      <c r="B3" s="117" t="s">
        <v>44</v>
      </c>
      <c r="C3" s="113" t="s">
        <v>50</v>
      </c>
      <c r="D3" s="113" t="s">
        <v>51</v>
      </c>
      <c r="E3" s="113" t="s">
        <v>52</v>
      </c>
      <c r="F3" s="113" t="s">
        <v>53</v>
      </c>
      <c r="G3" s="113" t="s">
        <v>54</v>
      </c>
      <c r="H3" s="113" t="s">
        <v>55</v>
      </c>
      <c r="I3" s="113" t="s">
        <v>56</v>
      </c>
      <c r="J3" s="113" t="s">
        <v>57</v>
      </c>
      <c r="K3" s="113" t="s">
        <v>58</v>
      </c>
      <c r="L3" s="113" t="s">
        <v>59</v>
      </c>
      <c r="M3" s="113" t="s">
        <v>60</v>
      </c>
      <c r="N3" s="113" t="s">
        <v>61</v>
      </c>
      <c r="O3" s="113" t="s">
        <v>62</v>
      </c>
      <c r="P3" s="113" t="s">
        <v>63</v>
      </c>
      <c r="Q3" s="113" t="s">
        <v>64</v>
      </c>
      <c r="R3" s="113" t="s">
        <v>65</v>
      </c>
      <c r="S3" s="113" t="s">
        <v>66</v>
      </c>
      <c r="T3" s="113" t="s">
        <v>67</v>
      </c>
      <c r="U3" s="113" t="s">
        <v>68</v>
      </c>
      <c r="V3" s="113" t="s">
        <v>69</v>
      </c>
      <c r="W3" s="113" t="s">
        <v>70</v>
      </c>
      <c r="X3" s="113" t="s">
        <v>71</v>
      </c>
      <c r="Y3" s="113" t="s">
        <v>72</v>
      </c>
      <c r="Z3" s="113" t="s">
        <v>73</v>
      </c>
      <c r="AA3" s="113" t="s">
        <v>74</v>
      </c>
      <c r="AB3" s="113" t="s">
        <v>75</v>
      </c>
      <c r="AC3" s="113" t="s">
        <v>76</v>
      </c>
      <c r="AD3" s="113" t="s">
        <v>77</v>
      </c>
      <c r="AE3" s="113" t="s">
        <v>78</v>
      </c>
      <c r="AF3" s="113" t="s">
        <v>79</v>
      </c>
      <c r="AG3" s="113" t="s">
        <v>80</v>
      </c>
      <c r="AH3" s="113" t="s">
        <v>81</v>
      </c>
      <c r="AI3" s="113" t="s">
        <v>82</v>
      </c>
      <c r="AJ3" s="113" t="s">
        <v>83</v>
      </c>
      <c r="AK3" s="113" t="s">
        <v>84</v>
      </c>
      <c r="AL3" s="113" t="s">
        <v>85</v>
      </c>
      <c r="AM3" s="113" t="s">
        <v>86</v>
      </c>
      <c r="AN3" s="113" t="s">
        <v>87</v>
      </c>
      <c r="AO3" s="113" t="s">
        <v>88</v>
      </c>
      <c r="AP3" s="113" t="s">
        <v>89</v>
      </c>
      <c r="AQ3" s="113" t="s">
        <v>90</v>
      </c>
      <c r="AR3" s="113" t="s">
        <v>91</v>
      </c>
      <c r="AS3" s="113" t="s">
        <v>92</v>
      </c>
      <c r="AT3" s="113" t="s">
        <v>93</v>
      </c>
      <c r="AU3" s="113" t="s">
        <v>94</v>
      </c>
      <c r="AV3" s="113" t="s">
        <v>95</v>
      </c>
      <c r="AW3" s="113" t="s">
        <v>96</v>
      </c>
      <c r="AX3" s="113" t="s">
        <v>97</v>
      </c>
      <c r="AY3" s="113" t="s">
        <v>98</v>
      </c>
      <c r="AZ3" s="113" t="s">
        <v>99</v>
      </c>
      <c r="BA3" s="113" t="s">
        <v>100</v>
      </c>
      <c r="BB3" s="113" t="s">
        <v>101</v>
      </c>
      <c r="BC3" s="113" t="s">
        <v>102</v>
      </c>
      <c r="BD3" s="113" t="s">
        <v>103</v>
      </c>
      <c r="BE3" s="113" t="s">
        <v>104</v>
      </c>
      <c r="BF3" s="113" t="s">
        <v>105</v>
      </c>
      <c r="BG3" s="113" t="s">
        <v>106</v>
      </c>
      <c r="BH3" s="113" t="s">
        <v>107</v>
      </c>
      <c r="BI3" s="113" t="s">
        <v>108</v>
      </c>
      <c r="BJ3" s="113" t="s">
        <v>109</v>
      </c>
      <c r="BK3" s="118" t="s">
        <v>110</v>
      </c>
    </row>
    <row r="4" spans="1:63" ht="13.5" thickBot="1">
      <c r="A4" s="110" t="s">
        <v>0</v>
      </c>
      <c r="B4" s="114" t="s">
        <v>1</v>
      </c>
      <c r="C4" s="115" t="s">
        <v>1</v>
      </c>
      <c r="D4" s="115" t="s">
        <v>1</v>
      </c>
      <c r="E4" s="115" t="s">
        <v>1</v>
      </c>
      <c r="F4" s="115" t="s">
        <v>1</v>
      </c>
      <c r="G4" s="115" t="s">
        <v>1</v>
      </c>
      <c r="H4" s="115" t="s">
        <v>1</v>
      </c>
      <c r="I4" s="115" t="s">
        <v>1</v>
      </c>
      <c r="J4" s="115" t="s">
        <v>1</v>
      </c>
      <c r="K4" s="115" t="s">
        <v>1</v>
      </c>
      <c r="L4" s="115" t="s">
        <v>1</v>
      </c>
      <c r="M4" s="115" t="s">
        <v>1</v>
      </c>
      <c r="N4" s="115" t="s">
        <v>1</v>
      </c>
      <c r="O4" s="115" t="s">
        <v>1</v>
      </c>
      <c r="P4" s="115" t="s">
        <v>1</v>
      </c>
      <c r="Q4" s="115" t="s">
        <v>1</v>
      </c>
      <c r="R4" s="115" t="s">
        <v>1</v>
      </c>
      <c r="S4" s="115" t="s">
        <v>1</v>
      </c>
      <c r="T4" s="115" t="s">
        <v>1</v>
      </c>
      <c r="U4" s="115" t="s">
        <v>1</v>
      </c>
      <c r="V4" s="115" t="s">
        <v>1</v>
      </c>
      <c r="W4" s="115" t="s">
        <v>1</v>
      </c>
      <c r="X4" s="115" t="s">
        <v>1</v>
      </c>
      <c r="Y4" s="115" t="s">
        <v>1</v>
      </c>
      <c r="Z4" s="115" t="s">
        <v>1</v>
      </c>
      <c r="AA4" s="115" t="s">
        <v>1</v>
      </c>
      <c r="AB4" s="115" t="s">
        <v>1</v>
      </c>
      <c r="AC4" s="115" t="s">
        <v>1</v>
      </c>
      <c r="AD4" s="115" t="s">
        <v>1</v>
      </c>
      <c r="AE4" s="115" t="s">
        <v>1</v>
      </c>
      <c r="AF4" s="115" t="s">
        <v>1</v>
      </c>
      <c r="AG4" s="115" t="s">
        <v>1</v>
      </c>
      <c r="AH4" s="115" t="s">
        <v>1</v>
      </c>
      <c r="AI4" s="115" t="s">
        <v>1</v>
      </c>
      <c r="AJ4" s="115" t="s">
        <v>1</v>
      </c>
      <c r="AK4" s="115" t="s">
        <v>1</v>
      </c>
      <c r="AL4" s="115" t="s">
        <v>1</v>
      </c>
      <c r="AM4" s="115" t="s">
        <v>1</v>
      </c>
      <c r="AN4" s="115" t="s">
        <v>1</v>
      </c>
      <c r="AO4" s="115" t="s">
        <v>1</v>
      </c>
      <c r="AP4" s="115" t="s">
        <v>1</v>
      </c>
      <c r="AQ4" s="115" t="s">
        <v>1</v>
      </c>
      <c r="AR4" s="115" t="s">
        <v>1</v>
      </c>
      <c r="AS4" s="115" t="s">
        <v>1</v>
      </c>
      <c r="AT4" s="115" t="s">
        <v>1</v>
      </c>
      <c r="AU4" s="115" t="s">
        <v>1</v>
      </c>
      <c r="AV4" s="115" t="s">
        <v>1</v>
      </c>
      <c r="AW4" s="115" t="s">
        <v>1</v>
      </c>
      <c r="AX4" s="115" t="s">
        <v>1</v>
      </c>
      <c r="AY4" s="115" t="s">
        <v>1</v>
      </c>
      <c r="AZ4" s="115" t="s">
        <v>1</v>
      </c>
      <c r="BA4" s="115" t="s">
        <v>1</v>
      </c>
      <c r="BB4" s="115" t="s">
        <v>1</v>
      </c>
      <c r="BC4" s="115" t="s">
        <v>1</v>
      </c>
      <c r="BD4" s="115" t="s">
        <v>1</v>
      </c>
      <c r="BE4" s="115" t="s">
        <v>1</v>
      </c>
      <c r="BF4" s="115" t="s">
        <v>1</v>
      </c>
      <c r="BG4" s="115" t="s">
        <v>1</v>
      </c>
      <c r="BH4" s="115" t="s">
        <v>1</v>
      </c>
      <c r="BI4" s="115" t="s">
        <v>1</v>
      </c>
      <c r="BJ4" s="115" t="s">
        <v>1</v>
      </c>
      <c r="BK4" s="116" t="s">
        <v>1</v>
      </c>
    </row>
    <row r="5" spans="1:63" ht="13.35" customHeight="1" thickBot="1">
      <c r="A5" s="5"/>
      <c r="B5" s="8"/>
    </row>
    <row r="6" spans="1:63" ht="13.35" customHeight="1" thickBot="1">
      <c r="A6" s="41" t="s">
        <v>3</v>
      </c>
      <c r="B6" s="108"/>
      <c r="C6" s="90"/>
      <c r="D6" s="90"/>
      <c r="E6" s="90"/>
      <c r="F6" s="90"/>
      <c r="G6" s="90"/>
      <c r="H6" s="90"/>
      <c r="I6" s="90"/>
      <c r="J6" s="90"/>
      <c r="K6" s="90"/>
      <c r="L6" s="90"/>
      <c r="M6" s="90"/>
      <c r="N6" s="90"/>
      <c r="O6" s="90"/>
      <c r="P6" s="90"/>
      <c r="Q6" s="90"/>
      <c r="R6" s="90"/>
      <c r="S6" s="90"/>
      <c r="T6" s="90"/>
      <c r="U6" s="90"/>
      <c r="V6" s="90"/>
      <c r="W6" s="111"/>
      <c r="X6" s="111"/>
      <c r="Y6" s="111"/>
      <c r="Z6" s="111"/>
      <c r="AA6" s="111"/>
      <c r="AB6" s="111"/>
      <c r="AC6" s="111"/>
      <c r="AD6" s="111"/>
      <c r="AE6" s="111"/>
      <c r="AF6" s="111"/>
      <c r="AG6" s="111"/>
      <c r="AH6" s="111"/>
      <c r="AI6" s="111"/>
      <c r="AJ6" s="111"/>
      <c r="AK6" s="111"/>
      <c r="AL6" s="111"/>
      <c r="AM6" s="111"/>
      <c r="AN6" s="111"/>
      <c r="AO6" s="111"/>
      <c r="AP6" s="111"/>
      <c r="AQ6" s="111"/>
      <c r="AR6" s="90"/>
      <c r="AS6" s="90"/>
      <c r="AT6" s="90"/>
      <c r="AU6" s="90"/>
      <c r="AV6" s="90"/>
      <c r="AW6" s="90"/>
      <c r="AX6" s="90"/>
      <c r="AY6" s="90"/>
      <c r="AZ6" s="90"/>
      <c r="BA6" s="90"/>
      <c r="BB6" s="90"/>
      <c r="BC6" s="90"/>
      <c r="BD6" s="90"/>
      <c r="BE6" s="90"/>
      <c r="BF6" s="90"/>
      <c r="BG6" s="90"/>
      <c r="BH6" s="90"/>
      <c r="BI6" s="90"/>
      <c r="BJ6" s="90"/>
      <c r="BK6" s="90"/>
    </row>
    <row r="7" spans="1:63" ht="13.35" customHeight="1">
      <c r="A7" s="17" t="s">
        <v>4</v>
      </c>
      <c r="B7" s="96">
        <f>SUM(B8:B14)</f>
        <v>15652853</v>
      </c>
      <c r="C7" s="112">
        <f t="shared" ref="C7:BK7" si="0">SUM(C8:C14)</f>
        <v>9607098</v>
      </c>
      <c r="D7" s="112">
        <f t="shared" si="0"/>
        <v>18478</v>
      </c>
      <c r="E7" s="112">
        <f t="shared" si="0"/>
        <v>50793</v>
      </c>
      <c r="F7" s="112">
        <f t="shared" si="0"/>
        <v>29987</v>
      </c>
      <c r="G7" s="112">
        <f t="shared" si="0"/>
        <v>27138</v>
      </c>
      <c r="H7" s="112">
        <f t="shared" si="0"/>
        <v>9702</v>
      </c>
      <c r="I7" s="112">
        <f t="shared" si="0"/>
        <v>240184</v>
      </c>
      <c r="J7" s="112">
        <f t="shared" si="0"/>
        <v>385358</v>
      </c>
      <c r="K7" s="112">
        <f t="shared" si="0"/>
        <v>21948</v>
      </c>
      <c r="L7" s="112">
        <f t="shared" si="0"/>
        <v>108894</v>
      </c>
      <c r="M7" s="112">
        <f t="shared" si="0"/>
        <v>27744</v>
      </c>
      <c r="N7" s="112">
        <f t="shared" si="0"/>
        <v>7541</v>
      </c>
      <c r="O7" s="112">
        <f t="shared" si="0"/>
        <v>1229485</v>
      </c>
      <c r="P7" s="112">
        <f t="shared" si="0"/>
        <v>11568</v>
      </c>
      <c r="Q7" s="112">
        <f t="shared" si="0"/>
        <v>14418</v>
      </c>
      <c r="R7" s="112">
        <f t="shared" si="0"/>
        <v>192086</v>
      </c>
      <c r="S7" s="112">
        <f t="shared" si="0"/>
        <v>239783</v>
      </c>
      <c r="T7" s="112">
        <f t="shared" si="0"/>
        <v>16161</v>
      </c>
      <c r="U7" s="112">
        <f t="shared" si="0"/>
        <v>88450</v>
      </c>
      <c r="V7" s="112">
        <f t="shared" si="0"/>
        <v>19604</v>
      </c>
      <c r="W7" s="112">
        <f t="shared" si="0"/>
        <v>13485</v>
      </c>
      <c r="X7" s="112">
        <f t="shared" si="0"/>
        <v>189043</v>
      </c>
      <c r="Y7" s="112">
        <f t="shared" si="0"/>
        <v>89869</v>
      </c>
      <c r="Z7" s="112">
        <f t="shared" si="0"/>
        <v>17496</v>
      </c>
      <c r="AA7" s="112">
        <f t="shared" si="0"/>
        <v>20915</v>
      </c>
      <c r="AB7" s="112">
        <f t="shared" si="0"/>
        <v>39302</v>
      </c>
      <c r="AC7" s="112">
        <f t="shared" si="0"/>
        <v>88907</v>
      </c>
      <c r="AD7" s="112">
        <f t="shared" si="0"/>
        <v>346076</v>
      </c>
      <c r="AE7" s="112">
        <f t="shared" si="0"/>
        <v>14328</v>
      </c>
      <c r="AF7" s="112">
        <f t="shared" si="0"/>
        <v>14376</v>
      </c>
      <c r="AG7" s="112">
        <f t="shared" si="0"/>
        <v>53317</v>
      </c>
      <c r="AH7" s="112">
        <f t="shared" si="0"/>
        <v>27513</v>
      </c>
      <c r="AI7" s="112">
        <f t="shared" si="0"/>
        <v>32191</v>
      </c>
      <c r="AJ7" s="112">
        <f t="shared" si="0"/>
        <v>106099</v>
      </c>
      <c r="AK7" s="112">
        <f t="shared" si="0"/>
        <v>20515</v>
      </c>
      <c r="AL7" s="112">
        <f t="shared" si="0"/>
        <v>61939</v>
      </c>
      <c r="AM7" s="112">
        <f t="shared" si="0"/>
        <v>215061</v>
      </c>
      <c r="AN7" s="112">
        <f t="shared" si="0"/>
        <v>27504</v>
      </c>
      <c r="AO7" s="112">
        <f t="shared" si="0"/>
        <v>22076</v>
      </c>
      <c r="AP7" s="112">
        <f t="shared" si="0"/>
        <v>6109</v>
      </c>
      <c r="AQ7" s="112">
        <f t="shared" si="0"/>
        <v>20507</v>
      </c>
      <c r="AR7" s="112">
        <f t="shared" si="0"/>
        <v>19411</v>
      </c>
      <c r="AS7" s="112">
        <f t="shared" si="0"/>
        <v>167951</v>
      </c>
      <c r="AT7" s="112">
        <f t="shared" si="0"/>
        <v>6108</v>
      </c>
      <c r="AU7" s="112">
        <f t="shared" si="0"/>
        <v>645935</v>
      </c>
      <c r="AV7" s="112">
        <f t="shared" si="0"/>
        <v>9086</v>
      </c>
      <c r="AW7" s="112">
        <f t="shared" si="0"/>
        <v>62153</v>
      </c>
      <c r="AX7" s="112">
        <f t="shared" si="0"/>
        <v>18714</v>
      </c>
      <c r="AY7" s="112">
        <f t="shared" si="0"/>
        <v>16465</v>
      </c>
      <c r="AZ7" s="112">
        <f t="shared" si="0"/>
        <v>239099</v>
      </c>
      <c r="BA7" s="112">
        <f t="shared" si="0"/>
        <v>44231</v>
      </c>
      <c r="BB7" s="112">
        <f t="shared" si="0"/>
        <v>252177</v>
      </c>
      <c r="BC7" s="112">
        <f t="shared" si="0"/>
        <v>18003</v>
      </c>
      <c r="BD7" s="112">
        <f t="shared" si="0"/>
        <v>20405</v>
      </c>
      <c r="BE7" s="112">
        <f t="shared" si="0"/>
        <v>164932</v>
      </c>
      <c r="BF7" s="112">
        <f t="shared" si="0"/>
        <v>8485</v>
      </c>
      <c r="BG7" s="112">
        <f t="shared" si="0"/>
        <v>8426</v>
      </c>
      <c r="BH7" s="112">
        <f t="shared" si="0"/>
        <v>66612</v>
      </c>
      <c r="BI7" s="112">
        <f t="shared" si="0"/>
        <v>18990</v>
      </c>
      <c r="BJ7" s="112">
        <f t="shared" si="0"/>
        <v>42161</v>
      </c>
      <c r="BK7" s="112">
        <f t="shared" si="0"/>
        <v>50461</v>
      </c>
    </row>
    <row r="8" spans="1:63" ht="13.35" customHeight="1">
      <c r="A8" s="9" t="s">
        <v>5</v>
      </c>
      <c r="B8" s="98">
        <f>SUM(C8:BK8)</f>
        <v>3995220</v>
      </c>
      <c r="C8" s="107">
        <v>2939573</v>
      </c>
      <c r="D8" s="107"/>
      <c r="E8" s="107">
        <v>12352</v>
      </c>
      <c r="F8" s="107"/>
      <c r="G8" s="107">
        <v>3266</v>
      </c>
      <c r="H8" s="107"/>
      <c r="I8" s="107">
        <v>145767</v>
      </c>
      <c r="J8" s="107"/>
      <c r="K8" s="107">
        <v>2827</v>
      </c>
      <c r="L8" s="107">
        <v>42982</v>
      </c>
      <c r="M8" s="107">
        <v>3660</v>
      </c>
      <c r="N8" s="107">
        <v>28</v>
      </c>
      <c r="O8" s="107">
        <v>363973</v>
      </c>
      <c r="P8" s="107">
        <v>973</v>
      </c>
      <c r="Q8" s="107">
        <v>2734</v>
      </c>
      <c r="R8" s="107"/>
      <c r="S8" s="107">
        <v>75276</v>
      </c>
      <c r="T8" s="107"/>
      <c r="U8" s="107">
        <v>18610</v>
      </c>
      <c r="V8" s="107">
        <v>3049</v>
      </c>
      <c r="W8" s="107"/>
      <c r="X8" s="107"/>
      <c r="Y8" s="107">
        <v>22839</v>
      </c>
      <c r="Z8" s="107">
        <v>68</v>
      </c>
      <c r="AA8" s="107">
        <v>343</v>
      </c>
      <c r="AB8" s="107">
        <v>8419</v>
      </c>
      <c r="AC8" s="107"/>
      <c r="AD8" s="107">
        <v>105135</v>
      </c>
      <c r="AE8" s="107">
        <v>1898</v>
      </c>
      <c r="AF8" s="107">
        <v>3064</v>
      </c>
      <c r="AG8" s="107"/>
      <c r="AH8" s="107">
        <v>1912</v>
      </c>
      <c r="AI8" s="107">
        <v>3776</v>
      </c>
      <c r="AJ8" s="107">
        <v>0</v>
      </c>
      <c r="AK8" s="107">
        <v>774</v>
      </c>
      <c r="AL8" s="107">
        <v>13032</v>
      </c>
      <c r="AM8" s="107"/>
      <c r="AN8" s="107"/>
      <c r="AO8" s="107">
        <v>1185</v>
      </c>
      <c r="AP8" s="107"/>
      <c r="AQ8" s="107">
        <v>87</v>
      </c>
      <c r="AR8" s="107">
        <v>8073</v>
      </c>
      <c r="AS8" s="107"/>
      <c r="AT8" s="107">
        <v>831</v>
      </c>
      <c r="AU8" s="107">
        <v>84820</v>
      </c>
      <c r="AV8" s="107"/>
      <c r="AW8" s="107">
        <v>13446</v>
      </c>
      <c r="AX8" s="107">
        <f>2901+215</f>
        <v>3116</v>
      </c>
      <c r="AY8" s="107">
        <v>309</v>
      </c>
      <c r="AZ8" s="107"/>
      <c r="BA8" s="107">
        <v>12235</v>
      </c>
      <c r="BB8" s="107">
        <v>70207</v>
      </c>
      <c r="BC8" s="107">
        <v>0</v>
      </c>
      <c r="BD8" s="107"/>
      <c r="BE8" s="107"/>
      <c r="BF8" s="107">
        <v>755</v>
      </c>
      <c r="BG8" s="107">
        <v>2149</v>
      </c>
      <c r="BH8" s="107">
        <v>18646</v>
      </c>
      <c r="BI8" s="107">
        <v>2122</v>
      </c>
      <c r="BJ8" s="107">
        <v>909</v>
      </c>
      <c r="BK8" s="107"/>
    </row>
    <row r="9" spans="1:63" ht="13.35" customHeight="1">
      <c r="A9" s="9" t="s">
        <v>6</v>
      </c>
      <c r="B9" s="98">
        <f t="shared" ref="B9:B14" si="1">SUM(C9:BK9)</f>
        <v>6558894</v>
      </c>
      <c r="C9" s="107">
        <v>4319028</v>
      </c>
      <c r="D9" s="107"/>
      <c r="E9" s="107">
        <v>31650</v>
      </c>
      <c r="F9" s="107">
        <v>9</v>
      </c>
      <c r="G9" s="107">
        <v>6208</v>
      </c>
      <c r="H9" s="107"/>
      <c r="I9" s="107">
        <v>49205</v>
      </c>
      <c r="J9" s="107">
        <v>152102</v>
      </c>
      <c r="K9" s="107">
        <v>2519</v>
      </c>
      <c r="L9" s="107">
        <v>55977</v>
      </c>
      <c r="M9" s="107">
        <v>4006</v>
      </c>
      <c r="N9" s="107">
        <v>364</v>
      </c>
      <c r="O9" s="107">
        <v>601833</v>
      </c>
      <c r="P9" s="107">
        <v>740</v>
      </c>
      <c r="Q9" s="107">
        <v>528</v>
      </c>
      <c r="R9" s="107">
        <v>32304</v>
      </c>
      <c r="S9" s="107">
        <v>87751</v>
      </c>
      <c r="T9" s="107">
        <v>38</v>
      </c>
      <c r="U9" s="107">
        <v>54160</v>
      </c>
      <c r="V9" s="107">
        <v>398</v>
      </c>
      <c r="W9" s="107"/>
      <c r="X9" s="107">
        <v>64246</v>
      </c>
      <c r="Y9" s="107">
        <v>56929</v>
      </c>
      <c r="Z9" s="107">
        <v>2509</v>
      </c>
      <c r="AA9" s="107"/>
      <c r="AB9" s="107">
        <v>11316</v>
      </c>
      <c r="AC9" s="107">
        <v>1031</v>
      </c>
      <c r="AD9" s="107">
        <v>165681</v>
      </c>
      <c r="AE9" s="107">
        <v>7035</v>
      </c>
      <c r="AF9" s="107"/>
      <c r="AG9" s="107"/>
      <c r="AH9" s="107">
        <v>4169</v>
      </c>
      <c r="AI9" s="107">
        <v>12665</v>
      </c>
      <c r="AJ9" s="107">
        <v>93921</v>
      </c>
      <c r="AK9" s="107">
        <v>1242</v>
      </c>
      <c r="AL9" s="107">
        <v>19535</v>
      </c>
      <c r="AM9" s="107">
        <v>6911</v>
      </c>
      <c r="AN9" s="107"/>
      <c r="AO9" s="107">
        <v>66</v>
      </c>
      <c r="AP9" s="107">
        <v>220</v>
      </c>
      <c r="AQ9" s="107">
        <v>13</v>
      </c>
      <c r="AR9" s="107">
        <v>0</v>
      </c>
      <c r="AS9" s="107">
        <v>22135</v>
      </c>
      <c r="AT9" s="107">
        <v>98</v>
      </c>
      <c r="AU9" s="107">
        <v>405712</v>
      </c>
      <c r="AV9" s="107"/>
      <c r="AW9" s="107">
        <v>22469</v>
      </c>
      <c r="AX9" s="107">
        <v>4564</v>
      </c>
      <c r="AY9" s="107">
        <v>254</v>
      </c>
      <c r="AZ9" s="107">
        <v>18072</v>
      </c>
      <c r="BA9" s="107">
        <v>11810</v>
      </c>
      <c r="BB9" s="107">
        <v>130653</v>
      </c>
      <c r="BC9" s="107">
        <v>0</v>
      </c>
      <c r="BD9" s="107"/>
      <c r="BE9" s="107">
        <v>43464</v>
      </c>
      <c r="BF9" s="107">
        <v>186</v>
      </c>
      <c r="BG9" s="107">
        <v>487</v>
      </c>
      <c r="BH9" s="107">
        <v>33876</v>
      </c>
      <c r="BI9" s="107"/>
      <c r="BJ9" s="107">
        <v>2570</v>
      </c>
      <c r="BK9" s="107">
        <v>16235</v>
      </c>
    </row>
    <row r="10" spans="1:63" ht="13.35" customHeight="1">
      <c r="A10" s="9" t="s">
        <v>7</v>
      </c>
      <c r="B10" s="98">
        <f t="shared" si="1"/>
        <v>797677</v>
      </c>
      <c r="C10" s="107">
        <v>500851</v>
      </c>
      <c r="D10" s="107"/>
      <c r="E10" s="107"/>
      <c r="F10" s="107"/>
      <c r="G10" s="107"/>
      <c r="H10" s="107"/>
      <c r="I10" s="107"/>
      <c r="J10" s="107">
        <v>22871</v>
      </c>
      <c r="K10" s="107"/>
      <c r="L10" s="107"/>
      <c r="M10" s="107"/>
      <c r="N10" s="107"/>
      <c r="O10" s="107"/>
      <c r="P10" s="107"/>
      <c r="Q10" s="107">
        <v>0</v>
      </c>
      <c r="R10" s="107">
        <v>81617</v>
      </c>
      <c r="S10" s="107"/>
      <c r="T10" s="107"/>
      <c r="U10" s="107"/>
      <c r="V10" s="107"/>
      <c r="W10" s="107"/>
      <c r="X10" s="107">
        <v>18179</v>
      </c>
      <c r="Y10" s="107"/>
      <c r="Z10" s="107"/>
      <c r="AA10" s="107"/>
      <c r="AB10" s="107"/>
      <c r="AC10" s="107">
        <v>10896</v>
      </c>
      <c r="AD10" s="107"/>
      <c r="AE10" s="107"/>
      <c r="AF10" s="107"/>
      <c r="AG10" s="107">
        <v>24217</v>
      </c>
      <c r="AH10" s="107"/>
      <c r="AI10" s="107"/>
      <c r="AJ10" s="107">
        <v>0</v>
      </c>
      <c r="AK10" s="107"/>
      <c r="AL10" s="107"/>
      <c r="AM10" s="107">
        <v>16916</v>
      </c>
      <c r="AN10" s="107"/>
      <c r="AO10" s="107"/>
      <c r="AP10" s="107"/>
      <c r="AQ10" s="107"/>
      <c r="AR10" s="107">
        <v>0</v>
      </c>
      <c r="AS10" s="107">
        <v>8656</v>
      </c>
      <c r="AT10" s="107"/>
      <c r="AU10" s="107">
        <v>0</v>
      </c>
      <c r="AV10" s="107"/>
      <c r="AW10" s="107">
        <v>0</v>
      </c>
      <c r="AX10" s="107">
        <v>0</v>
      </c>
      <c r="AY10" s="107"/>
      <c r="AZ10" s="107">
        <v>76779</v>
      </c>
      <c r="BA10" s="107"/>
      <c r="BB10" s="107"/>
      <c r="BC10" s="107">
        <v>0</v>
      </c>
      <c r="BD10" s="107"/>
      <c r="BE10" s="107">
        <v>27276</v>
      </c>
      <c r="BF10" s="107"/>
      <c r="BG10" s="107"/>
      <c r="BH10" s="107">
        <v>0</v>
      </c>
      <c r="BI10" s="107"/>
      <c r="BJ10" s="107"/>
      <c r="BK10" s="107">
        <v>9419</v>
      </c>
    </row>
    <row r="11" spans="1:63" ht="13.35" customHeight="1">
      <c r="A11" s="9" t="s">
        <v>8</v>
      </c>
      <c r="B11" s="98">
        <f t="shared" si="1"/>
        <v>329280</v>
      </c>
      <c r="C11" s="107">
        <v>234702</v>
      </c>
      <c r="D11" s="107">
        <v>428</v>
      </c>
      <c r="E11" s="107"/>
      <c r="F11" s="107">
        <v>30</v>
      </c>
      <c r="G11" s="107">
        <v>1096</v>
      </c>
      <c r="H11" s="107">
        <v>285</v>
      </c>
      <c r="I11" s="107"/>
      <c r="J11" s="107">
        <v>8693</v>
      </c>
      <c r="K11" s="107">
        <v>908</v>
      </c>
      <c r="L11" s="107"/>
      <c r="M11" s="107"/>
      <c r="N11" s="107"/>
      <c r="O11" s="107">
        <v>21504</v>
      </c>
      <c r="P11" s="107">
        <v>163</v>
      </c>
      <c r="Q11" s="107">
        <v>0</v>
      </c>
      <c r="R11" s="107">
        <v>5027</v>
      </c>
      <c r="S11" s="107">
        <v>3348</v>
      </c>
      <c r="T11" s="107">
        <v>120</v>
      </c>
      <c r="U11" s="107">
        <v>3179</v>
      </c>
      <c r="V11" s="107">
        <v>299</v>
      </c>
      <c r="W11" s="107">
        <v>126</v>
      </c>
      <c r="X11" s="107"/>
      <c r="Y11" s="107">
        <v>2713</v>
      </c>
      <c r="Z11" s="107"/>
      <c r="AA11" s="107">
        <v>1478</v>
      </c>
      <c r="AB11" s="107">
        <v>4885</v>
      </c>
      <c r="AC11" s="107"/>
      <c r="AD11" s="107">
        <v>7130</v>
      </c>
      <c r="AE11" s="107"/>
      <c r="AF11" s="107"/>
      <c r="AG11" s="107"/>
      <c r="AH11" s="107"/>
      <c r="AI11" s="107">
        <v>61</v>
      </c>
      <c r="AJ11" s="107">
        <v>0</v>
      </c>
      <c r="AK11" s="107">
        <v>167</v>
      </c>
      <c r="AL11" s="107"/>
      <c r="AM11" s="107">
        <v>2763</v>
      </c>
      <c r="AN11" s="107"/>
      <c r="AO11" s="107"/>
      <c r="AP11" s="107"/>
      <c r="AQ11" s="107">
        <v>718</v>
      </c>
      <c r="AR11" s="107">
        <v>171</v>
      </c>
      <c r="AS11" s="107">
        <v>1055</v>
      </c>
      <c r="AT11" s="107">
        <v>51</v>
      </c>
      <c r="AU11" s="107">
        <v>0</v>
      </c>
      <c r="AV11" s="107">
        <v>452</v>
      </c>
      <c r="AW11" s="107">
        <v>0</v>
      </c>
      <c r="AX11" s="107">
        <v>941</v>
      </c>
      <c r="AY11" s="107"/>
      <c r="AZ11" s="107">
        <v>13982</v>
      </c>
      <c r="BA11" s="107">
        <v>527</v>
      </c>
      <c r="BB11" s="107">
        <v>6486</v>
      </c>
      <c r="BC11" s="107">
        <v>1101</v>
      </c>
      <c r="BD11" s="107">
        <v>691</v>
      </c>
      <c r="BE11" s="107">
        <v>1086</v>
      </c>
      <c r="BF11" s="107"/>
      <c r="BG11" s="107">
        <v>176</v>
      </c>
      <c r="BH11" s="107">
        <v>0</v>
      </c>
      <c r="BI11" s="107">
        <v>462</v>
      </c>
      <c r="BJ11" s="107"/>
      <c r="BK11" s="107">
        <v>2276</v>
      </c>
    </row>
    <row r="12" spans="1:63" ht="13.35" customHeight="1">
      <c r="A12" s="9" t="s">
        <v>9</v>
      </c>
      <c r="B12" s="98">
        <f t="shared" si="1"/>
        <v>2625526</v>
      </c>
      <c r="C12" s="107">
        <v>738329</v>
      </c>
      <c r="D12" s="107">
        <v>17919</v>
      </c>
      <c r="E12" s="107">
        <v>6791</v>
      </c>
      <c r="F12" s="107">
        <v>22829</v>
      </c>
      <c r="G12" s="107">
        <v>14836</v>
      </c>
      <c r="H12" s="107">
        <v>9409</v>
      </c>
      <c r="I12" s="107">
        <v>16702</v>
      </c>
      <c r="J12" s="107">
        <v>167799</v>
      </c>
      <c r="K12" s="107">
        <v>11982</v>
      </c>
      <c r="L12" s="107">
        <v>9935</v>
      </c>
      <c r="M12" s="107">
        <v>7321</v>
      </c>
      <c r="N12" s="107">
        <v>7149</v>
      </c>
      <c r="O12" s="107">
        <v>106129</v>
      </c>
      <c r="P12" s="107">
        <v>7213</v>
      </c>
      <c r="Q12" s="107">
        <v>9146</v>
      </c>
      <c r="R12" s="107">
        <v>72144</v>
      </c>
      <c r="S12" s="107">
        <v>60385</v>
      </c>
      <c r="T12" s="107">
        <v>15884</v>
      </c>
      <c r="U12" s="107">
        <v>6578</v>
      </c>
      <c r="V12" s="107">
        <v>15139</v>
      </c>
      <c r="W12" s="107">
        <v>13301</v>
      </c>
      <c r="X12" s="107">
        <v>106013</v>
      </c>
      <c r="Y12" s="107">
        <v>6118</v>
      </c>
      <c r="Z12" s="107">
        <v>14919</v>
      </c>
      <c r="AA12" s="107">
        <v>18551</v>
      </c>
      <c r="AB12" s="107">
        <v>7890</v>
      </c>
      <c r="AC12" s="107">
        <v>73547</v>
      </c>
      <c r="AD12" s="107">
        <v>45009</v>
      </c>
      <c r="AE12" s="107">
        <v>5395</v>
      </c>
      <c r="AF12" s="107">
        <v>9234</v>
      </c>
      <c r="AG12" s="107">
        <v>24528</v>
      </c>
      <c r="AH12" s="107">
        <v>11633</v>
      </c>
      <c r="AI12" s="107">
        <v>13163</v>
      </c>
      <c r="AJ12" s="107">
        <v>12178</v>
      </c>
      <c r="AK12" s="107">
        <v>16429</v>
      </c>
      <c r="AL12" s="107">
        <v>21009</v>
      </c>
      <c r="AM12" s="107">
        <v>187208</v>
      </c>
      <c r="AN12" s="107">
        <v>17959</v>
      </c>
      <c r="AO12" s="107">
        <v>19868</v>
      </c>
      <c r="AP12" s="107">
        <v>4626</v>
      </c>
      <c r="AQ12" s="107">
        <v>19066</v>
      </c>
      <c r="AR12" s="107">
        <v>5188</v>
      </c>
      <c r="AS12" s="107">
        <v>136105</v>
      </c>
      <c r="AT12" s="107">
        <v>4765</v>
      </c>
      <c r="AU12" s="107">
        <v>70482</v>
      </c>
      <c r="AV12" s="107">
        <v>8388</v>
      </c>
      <c r="AW12" s="107">
        <v>21613</v>
      </c>
      <c r="AX12" s="107">
        <v>7685</v>
      </c>
      <c r="AY12" s="107">
        <v>14258</v>
      </c>
      <c r="AZ12" s="107">
        <v>128148</v>
      </c>
      <c r="BA12" s="107">
        <v>19485</v>
      </c>
      <c r="BB12" s="107">
        <v>21703</v>
      </c>
      <c r="BC12" s="107">
        <v>16752</v>
      </c>
      <c r="BD12" s="107">
        <v>14723</v>
      </c>
      <c r="BE12" s="107">
        <v>92389</v>
      </c>
      <c r="BF12" s="107">
        <v>6430</v>
      </c>
      <c r="BG12" s="107">
        <v>4979</v>
      </c>
      <c r="BH12" s="107">
        <f>4507+7663</f>
        <v>12170</v>
      </c>
      <c r="BI12" s="107">
        <v>11498</v>
      </c>
      <c r="BJ12" s="107">
        <v>35827</v>
      </c>
      <c r="BK12" s="107">
        <v>21675</v>
      </c>
    </row>
    <row r="13" spans="1:63" ht="13.35" customHeight="1">
      <c r="A13" s="9" t="s">
        <v>10</v>
      </c>
      <c r="B13" s="98">
        <f t="shared" si="1"/>
        <v>10642</v>
      </c>
      <c r="C13" s="107">
        <v>10337</v>
      </c>
      <c r="D13" s="107"/>
      <c r="E13" s="107"/>
      <c r="F13" s="107"/>
      <c r="G13" s="107"/>
      <c r="H13" s="107"/>
      <c r="I13" s="107"/>
      <c r="J13" s="107"/>
      <c r="K13" s="107"/>
      <c r="L13" s="107"/>
      <c r="M13" s="107"/>
      <c r="N13" s="107"/>
      <c r="O13" s="107"/>
      <c r="P13" s="107"/>
      <c r="Q13" s="107">
        <v>0</v>
      </c>
      <c r="R13" s="107"/>
      <c r="S13" s="107">
        <v>170</v>
      </c>
      <c r="T13" s="107"/>
      <c r="U13" s="107">
        <v>135</v>
      </c>
      <c r="V13" s="107"/>
      <c r="W13" s="107"/>
      <c r="X13" s="107"/>
      <c r="Y13" s="107"/>
      <c r="Z13" s="107"/>
      <c r="AA13" s="107">
        <v>0</v>
      </c>
      <c r="AB13" s="107"/>
      <c r="AC13" s="107"/>
      <c r="AD13" s="107"/>
      <c r="AE13" s="107"/>
      <c r="AF13" s="107"/>
      <c r="AG13" s="107"/>
      <c r="AH13" s="107"/>
      <c r="AI13" s="107"/>
      <c r="AJ13" s="107">
        <v>0</v>
      </c>
      <c r="AK13" s="107"/>
      <c r="AL13" s="107"/>
      <c r="AM13" s="107"/>
      <c r="AN13" s="107"/>
      <c r="AO13" s="107"/>
      <c r="AP13" s="107"/>
      <c r="AQ13" s="107"/>
      <c r="AR13" s="107">
        <v>0</v>
      </c>
      <c r="AS13" s="107"/>
      <c r="AT13" s="107"/>
      <c r="AU13" s="107">
        <v>0</v>
      </c>
      <c r="AV13" s="107"/>
      <c r="AW13" s="107"/>
      <c r="AX13" s="107">
        <v>0</v>
      </c>
      <c r="AY13" s="107"/>
      <c r="AZ13" s="107"/>
      <c r="BA13" s="107"/>
      <c r="BB13" s="107"/>
      <c r="BC13" s="107">
        <v>0</v>
      </c>
      <c r="BD13" s="107"/>
      <c r="BE13" s="107"/>
      <c r="BF13" s="107"/>
      <c r="BG13" s="107"/>
      <c r="BH13" s="107"/>
      <c r="BI13" s="107"/>
      <c r="BJ13" s="107"/>
      <c r="BK13" s="107"/>
    </row>
    <row r="14" spans="1:63" ht="13.35" customHeight="1">
      <c r="A14" s="9" t="s">
        <v>11</v>
      </c>
      <c r="B14" s="98">
        <f t="shared" si="1"/>
        <v>1335614</v>
      </c>
      <c r="C14" s="107">
        <v>864278</v>
      </c>
      <c r="D14" s="107">
        <v>131</v>
      </c>
      <c r="E14" s="107"/>
      <c r="F14" s="107">
        <v>7119</v>
      </c>
      <c r="G14" s="107">
        <v>1732</v>
      </c>
      <c r="H14" s="107">
        <v>8</v>
      </c>
      <c r="I14" s="107">
        <v>28510</v>
      </c>
      <c r="J14" s="107">
        <v>33893</v>
      </c>
      <c r="K14" s="107">
        <v>3712</v>
      </c>
      <c r="L14" s="107"/>
      <c r="M14" s="107">
        <v>12757</v>
      </c>
      <c r="N14" s="107"/>
      <c r="O14" s="107">
        <v>136046</v>
      </c>
      <c r="P14" s="107">
        <v>2479</v>
      </c>
      <c r="Q14" s="107">
        <v>2010</v>
      </c>
      <c r="R14" s="107">
        <v>994</v>
      </c>
      <c r="S14" s="107">
        <v>12853</v>
      </c>
      <c r="T14" s="107">
        <v>119</v>
      </c>
      <c r="U14" s="107">
        <v>5788</v>
      </c>
      <c r="V14" s="107">
        <v>719</v>
      </c>
      <c r="W14" s="107">
        <v>58</v>
      </c>
      <c r="X14" s="107">
        <v>605</v>
      </c>
      <c r="Y14" s="107">
        <v>1270</v>
      </c>
      <c r="Z14" s="107"/>
      <c r="AA14" s="107">
        <v>543</v>
      </c>
      <c r="AB14" s="107">
        <v>6792</v>
      </c>
      <c r="AC14" s="107">
        <v>3433</v>
      </c>
      <c r="AD14" s="107">
        <v>23121</v>
      </c>
      <c r="AE14" s="107"/>
      <c r="AF14" s="107">
        <v>2078</v>
      </c>
      <c r="AG14" s="107">
        <v>4572</v>
      </c>
      <c r="AH14" s="107">
        <v>9799</v>
      </c>
      <c r="AI14" s="107">
        <v>2526</v>
      </c>
      <c r="AJ14" s="107">
        <v>0</v>
      </c>
      <c r="AK14" s="107">
        <v>1903</v>
      </c>
      <c r="AL14" s="107">
        <v>8363</v>
      </c>
      <c r="AM14" s="107">
        <v>1263</v>
      </c>
      <c r="AN14" s="107">
        <v>9545</v>
      </c>
      <c r="AO14" s="107">
        <v>957</v>
      </c>
      <c r="AP14" s="107">
        <v>1263</v>
      </c>
      <c r="AQ14" s="107">
        <v>623</v>
      </c>
      <c r="AR14" s="107">
        <v>5979</v>
      </c>
      <c r="AS14" s="107"/>
      <c r="AT14" s="107">
        <v>363</v>
      </c>
      <c r="AU14" s="107">
        <v>84921</v>
      </c>
      <c r="AV14" s="107">
        <v>246</v>
      </c>
      <c r="AW14" s="107">
        <v>4625</v>
      </c>
      <c r="AX14" s="107">
        <f>384+1573+150+301</f>
        <v>2408</v>
      </c>
      <c r="AY14" s="107">
        <v>1644</v>
      </c>
      <c r="AZ14" s="107">
        <v>2118</v>
      </c>
      <c r="BA14" s="107">
        <v>174</v>
      </c>
      <c r="BB14" s="107">
        <v>23128</v>
      </c>
      <c r="BC14" s="107">
        <v>150</v>
      </c>
      <c r="BD14" s="107">
        <v>4991</v>
      </c>
      <c r="BE14" s="107">
        <v>717</v>
      </c>
      <c r="BF14" s="107">
        <v>1114</v>
      </c>
      <c r="BG14" s="107">
        <v>635</v>
      </c>
      <c r="BH14" s="107">
        <v>1920</v>
      </c>
      <c r="BI14" s="107">
        <v>4908</v>
      </c>
      <c r="BJ14" s="107">
        <v>2855</v>
      </c>
      <c r="BK14" s="107">
        <v>856</v>
      </c>
    </row>
    <row r="15" spans="1:63" ht="13.35" customHeight="1">
      <c r="A15" s="14"/>
      <c r="B15" s="99"/>
      <c r="C15" s="111"/>
      <c r="D15" s="111"/>
      <c r="E15" s="111"/>
      <c r="F15" s="111"/>
      <c r="G15" s="111"/>
      <c r="H15" s="111"/>
      <c r="I15" s="111"/>
      <c r="J15" s="111"/>
      <c r="K15" s="111"/>
      <c r="L15" s="111"/>
      <c r="M15" s="111"/>
      <c r="N15" s="111"/>
      <c r="O15" s="111"/>
      <c r="P15" s="111"/>
      <c r="Q15" s="111"/>
      <c r="R15" s="111"/>
      <c r="S15" s="111"/>
      <c r="T15" s="111"/>
      <c r="U15" s="111"/>
      <c r="V15" s="111"/>
      <c r="W15" s="111"/>
      <c r="X15" s="111"/>
      <c r="Y15" s="111"/>
      <c r="Z15" s="111"/>
      <c r="AA15" s="111"/>
      <c r="AB15" s="111"/>
      <c r="AC15" s="111"/>
      <c r="AD15" s="111"/>
      <c r="AE15" s="111"/>
      <c r="AF15" s="111"/>
      <c r="AG15" s="111"/>
      <c r="AH15" s="111"/>
      <c r="AI15" s="111"/>
      <c r="AJ15" s="111"/>
      <c r="AK15" s="111"/>
      <c r="AL15" s="111"/>
      <c r="AM15" s="111"/>
      <c r="AN15" s="111"/>
      <c r="AO15" s="111"/>
      <c r="AP15" s="111"/>
      <c r="AQ15" s="111"/>
      <c r="AR15" s="111"/>
      <c r="AS15" s="111"/>
      <c r="AT15" s="111"/>
      <c r="AU15" s="111"/>
      <c r="AV15" s="111"/>
      <c r="AW15" s="111"/>
      <c r="AX15" s="111"/>
      <c r="AY15" s="111"/>
      <c r="AZ15" s="111"/>
      <c r="BA15" s="111"/>
      <c r="BB15" s="111"/>
      <c r="BC15" s="111"/>
      <c r="BD15" s="111"/>
      <c r="BE15" s="111"/>
      <c r="BF15" s="111"/>
      <c r="BG15" s="111"/>
      <c r="BH15" s="111"/>
      <c r="BI15" s="111"/>
      <c r="BJ15" s="111"/>
      <c r="BK15" s="111"/>
    </row>
    <row r="16" spans="1:63" ht="13.35" customHeight="1">
      <c r="A16" s="17" t="s">
        <v>12</v>
      </c>
      <c r="B16" s="96">
        <f>SUM(B17:B24)</f>
        <v>15075235</v>
      </c>
      <c r="C16" s="112">
        <f t="shared" ref="C16:BK16" si="2">SUM(C17:C24)</f>
        <v>9283435</v>
      </c>
      <c r="D16" s="112">
        <f t="shared" si="2"/>
        <v>16791</v>
      </c>
      <c r="E16" s="112">
        <f t="shared" si="2"/>
        <v>50347</v>
      </c>
      <c r="F16" s="112">
        <f t="shared" si="2"/>
        <v>27718</v>
      </c>
      <c r="G16" s="112">
        <f t="shared" si="2"/>
        <v>25156</v>
      </c>
      <c r="H16" s="112">
        <f t="shared" si="2"/>
        <v>8944</v>
      </c>
      <c r="I16" s="112">
        <f t="shared" si="2"/>
        <v>227149</v>
      </c>
      <c r="J16" s="112">
        <f t="shared" si="2"/>
        <v>387589</v>
      </c>
      <c r="K16" s="112">
        <f t="shared" si="2"/>
        <v>20292</v>
      </c>
      <c r="L16" s="112">
        <f t="shared" si="2"/>
        <v>104143</v>
      </c>
      <c r="M16" s="112">
        <f t="shared" si="2"/>
        <v>22430</v>
      </c>
      <c r="N16" s="112">
        <f t="shared" si="2"/>
        <v>6614</v>
      </c>
      <c r="O16" s="112">
        <f t="shared" si="2"/>
        <v>1223985</v>
      </c>
      <c r="P16" s="112">
        <f t="shared" si="2"/>
        <v>9315</v>
      </c>
      <c r="Q16" s="112">
        <f t="shared" si="2"/>
        <v>11442</v>
      </c>
      <c r="R16" s="112">
        <f t="shared" si="2"/>
        <v>168945</v>
      </c>
      <c r="S16" s="112">
        <f t="shared" si="2"/>
        <v>205204</v>
      </c>
      <c r="T16" s="112">
        <f t="shared" si="2"/>
        <v>17189</v>
      </c>
      <c r="U16" s="112">
        <f t="shared" si="2"/>
        <v>87420</v>
      </c>
      <c r="V16" s="112">
        <f t="shared" si="2"/>
        <v>19412</v>
      </c>
      <c r="W16" s="112">
        <f t="shared" si="2"/>
        <v>15526</v>
      </c>
      <c r="X16" s="112">
        <f t="shared" si="2"/>
        <v>232789</v>
      </c>
      <c r="Y16" s="112">
        <f t="shared" si="2"/>
        <v>77039</v>
      </c>
      <c r="Z16" s="112">
        <f t="shared" si="2"/>
        <v>16392</v>
      </c>
      <c r="AA16" s="112">
        <f t="shared" si="2"/>
        <v>18296</v>
      </c>
      <c r="AB16" s="112">
        <f t="shared" si="2"/>
        <v>39719</v>
      </c>
      <c r="AC16" s="112">
        <f t="shared" si="2"/>
        <v>76734</v>
      </c>
      <c r="AD16" s="112">
        <f t="shared" si="2"/>
        <v>321228</v>
      </c>
      <c r="AE16" s="112">
        <f t="shared" si="2"/>
        <v>14516</v>
      </c>
      <c r="AF16" s="112">
        <f t="shared" si="2"/>
        <v>10984</v>
      </c>
      <c r="AG16" s="112">
        <f t="shared" si="2"/>
        <v>50694</v>
      </c>
      <c r="AH16" s="112">
        <f t="shared" si="2"/>
        <v>24467</v>
      </c>
      <c r="AI16" s="112">
        <f t="shared" si="2"/>
        <v>31853</v>
      </c>
      <c r="AJ16" s="112">
        <f t="shared" si="2"/>
        <v>107645</v>
      </c>
      <c r="AK16" s="112">
        <f t="shared" si="2"/>
        <v>20421</v>
      </c>
      <c r="AL16" s="112">
        <f t="shared" si="2"/>
        <v>57456</v>
      </c>
      <c r="AM16" s="112">
        <f t="shared" si="2"/>
        <v>213224</v>
      </c>
      <c r="AN16" s="112">
        <f t="shared" si="2"/>
        <v>24768</v>
      </c>
      <c r="AO16" s="112">
        <f t="shared" si="2"/>
        <v>22191</v>
      </c>
      <c r="AP16" s="112">
        <f t="shared" si="2"/>
        <v>6031</v>
      </c>
      <c r="AQ16" s="112">
        <f t="shared" si="2"/>
        <v>16864</v>
      </c>
      <c r="AR16" s="112">
        <f t="shared" si="2"/>
        <v>15876</v>
      </c>
      <c r="AS16" s="112">
        <f t="shared" si="2"/>
        <v>180521</v>
      </c>
      <c r="AT16" s="112">
        <f t="shared" si="2"/>
        <v>11870</v>
      </c>
      <c r="AU16" s="112">
        <f t="shared" si="2"/>
        <v>601088</v>
      </c>
      <c r="AV16" s="112">
        <f t="shared" si="2"/>
        <v>9820</v>
      </c>
      <c r="AW16" s="112">
        <f t="shared" si="2"/>
        <v>63427</v>
      </c>
      <c r="AX16" s="112">
        <f t="shared" si="2"/>
        <v>17741</v>
      </c>
      <c r="AY16" s="112">
        <f t="shared" si="2"/>
        <v>11427</v>
      </c>
      <c r="AZ16" s="112">
        <f t="shared" si="2"/>
        <v>148688</v>
      </c>
      <c r="BA16" s="112">
        <f t="shared" si="2"/>
        <v>39846</v>
      </c>
      <c r="BB16" s="112">
        <f t="shared" si="2"/>
        <v>249985</v>
      </c>
      <c r="BC16" s="112">
        <f t="shared" si="2"/>
        <v>11631</v>
      </c>
      <c r="BD16" s="112">
        <f t="shared" si="2"/>
        <v>22450</v>
      </c>
      <c r="BE16" s="112">
        <f t="shared" si="2"/>
        <v>181309</v>
      </c>
      <c r="BF16" s="112">
        <f t="shared" si="2"/>
        <v>8114</v>
      </c>
      <c r="BG16" s="112">
        <f t="shared" si="2"/>
        <v>8001</v>
      </c>
      <c r="BH16" s="112">
        <f t="shared" si="2"/>
        <v>60801</v>
      </c>
      <c r="BI16" s="112">
        <f t="shared" si="2"/>
        <v>16563</v>
      </c>
      <c r="BJ16" s="112">
        <f t="shared" si="2"/>
        <v>44575</v>
      </c>
      <c r="BK16" s="112">
        <f t="shared" si="2"/>
        <v>49145</v>
      </c>
    </row>
    <row r="17" spans="1:63" ht="13.35" customHeight="1">
      <c r="A17" s="9" t="s">
        <v>13</v>
      </c>
      <c r="B17" s="98">
        <f>SUM(C17:BK17)</f>
        <v>4351702</v>
      </c>
      <c r="C17" s="107">
        <v>2690754</v>
      </c>
      <c r="D17" s="107">
        <v>3256</v>
      </c>
      <c r="E17" s="107">
        <v>22958</v>
      </c>
      <c r="F17" s="107">
        <v>3179</v>
      </c>
      <c r="G17" s="107">
        <v>8588</v>
      </c>
      <c r="H17" s="107">
        <v>3061</v>
      </c>
      <c r="I17" s="107">
        <v>100473</v>
      </c>
      <c r="J17" s="107">
        <v>80068</v>
      </c>
      <c r="K17" s="107">
        <v>7898</v>
      </c>
      <c r="L17" s="107">
        <v>32873</v>
      </c>
      <c r="M17" s="107">
        <v>9711</v>
      </c>
      <c r="N17" s="107">
        <v>4594</v>
      </c>
      <c r="O17" s="107">
        <v>360635</v>
      </c>
      <c r="P17" s="107">
        <v>2732</v>
      </c>
      <c r="Q17" s="107">
        <v>5672</v>
      </c>
      <c r="R17" s="107">
        <v>43845</v>
      </c>
      <c r="S17" s="107">
        <v>43365</v>
      </c>
      <c r="T17" s="107">
        <v>5857</v>
      </c>
      <c r="U17" s="107">
        <v>26536</v>
      </c>
      <c r="V17" s="107">
        <v>7648</v>
      </c>
      <c r="W17" s="107">
        <v>3071</v>
      </c>
      <c r="X17" s="107">
        <v>43888</v>
      </c>
      <c r="Y17" s="107">
        <v>30369</v>
      </c>
      <c r="Z17" s="107">
        <v>9750</v>
      </c>
      <c r="AA17" s="107">
        <v>4305</v>
      </c>
      <c r="AB17" s="107">
        <v>17230</v>
      </c>
      <c r="AC17" s="107">
        <v>11044</v>
      </c>
      <c r="AD17" s="107">
        <v>69513</v>
      </c>
      <c r="AE17" s="107">
        <v>6075</v>
      </c>
      <c r="AF17" s="107">
        <v>7590</v>
      </c>
      <c r="AG17" s="107">
        <v>13767</v>
      </c>
      <c r="AH17" s="107">
        <v>9041</v>
      </c>
      <c r="AI17" s="107">
        <v>10846</v>
      </c>
      <c r="AJ17" s="107">
        <v>48776</v>
      </c>
      <c r="AK17" s="107">
        <v>13471</v>
      </c>
      <c r="AL17" s="107">
        <v>31337</v>
      </c>
      <c r="AM17" s="107">
        <v>21157</v>
      </c>
      <c r="AN17" s="107">
        <v>4216</v>
      </c>
      <c r="AO17" s="107">
        <v>7409</v>
      </c>
      <c r="AP17" s="107">
        <v>2023</v>
      </c>
      <c r="AQ17" s="107">
        <v>5090</v>
      </c>
      <c r="AR17" s="107">
        <f>9167-AR18</f>
        <v>8365</v>
      </c>
      <c r="AS17" s="107">
        <v>23771</v>
      </c>
      <c r="AT17" s="107">
        <v>4968</v>
      </c>
      <c r="AU17" s="107">
        <v>200296</v>
      </c>
      <c r="AV17" s="107">
        <v>2775</v>
      </c>
      <c r="AW17" s="107">
        <v>19740</v>
      </c>
      <c r="AX17" s="107">
        <v>5932</v>
      </c>
      <c r="AY17" s="107">
        <v>6099</v>
      </c>
      <c r="AZ17" s="107">
        <v>32516</v>
      </c>
      <c r="BA17" s="107">
        <v>15729</v>
      </c>
      <c r="BB17" s="107">
        <v>67984</v>
      </c>
      <c r="BC17" s="107">
        <v>5905</v>
      </c>
      <c r="BD17" s="107">
        <v>5924</v>
      </c>
      <c r="BE17" s="107">
        <v>41440</v>
      </c>
      <c r="BF17" s="107">
        <v>4551</v>
      </c>
      <c r="BG17" s="107">
        <v>3586</v>
      </c>
      <c r="BH17" s="107">
        <f>28851-BH18</f>
        <v>27987</v>
      </c>
      <c r="BI17" s="107">
        <v>6953</v>
      </c>
      <c r="BJ17" s="107">
        <v>14172</v>
      </c>
      <c r="BK17" s="107">
        <v>19338</v>
      </c>
    </row>
    <row r="18" spans="1:63" ht="13.35" customHeight="1">
      <c r="A18" s="9" t="s">
        <v>14</v>
      </c>
      <c r="B18" s="98">
        <f t="shared" ref="B18:B24" si="3">SUM(C18:BK18)</f>
        <v>144145</v>
      </c>
      <c r="C18" s="107">
        <v>40354</v>
      </c>
      <c r="D18" s="107"/>
      <c r="E18" s="107">
        <v>1213</v>
      </c>
      <c r="F18" s="107">
        <v>1483</v>
      </c>
      <c r="G18" s="107">
        <v>938</v>
      </c>
      <c r="H18" s="107">
        <v>363</v>
      </c>
      <c r="I18" s="107"/>
      <c r="J18" s="107">
        <v>3036</v>
      </c>
      <c r="K18" s="107"/>
      <c r="L18" s="107"/>
      <c r="M18" s="107">
        <v>235</v>
      </c>
      <c r="N18" s="107">
        <v>455</v>
      </c>
      <c r="O18" s="107">
        <v>10006</v>
      </c>
      <c r="P18" s="107">
        <v>1097</v>
      </c>
      <c r="Q18" s="107">
        <v>865</v>
      </c>
      <c r="R18" s="107">
        <v>4488</v>
      </c>
      <c r="S18" s="107">
        <v>4892</v>
      </c>
      <c r="T18" s="107">
        <v>945</v>
      </c>
      <c r="U18" s="107">
        <v>1380</v>
      </c>
      <c r="V18" s="107">
        <v>1274</v>
      </c>
      <c r="W18" s="107">
        <v>1121</v>
      </c>
      <c r="X18" s="107">
        <v>1672</v>
      </c>
      <c r="Y18" s="107">
        <v>988</v>
      </c>
      <c r="Z18" s="107">
        <v>1822</v>
      </c>
      <c r="AA18" s="107">
        <v>1963</v>
      </c>
      <c r="AB18" s="107">
        <v>1392</v>
      </c>
      <c r="AC18" s="107">
        <v>1352</v>
      </c>
      <c r="AD18" s="107">
        <v>6352</v>
      </c>
      <c r="AE18" s="107">
        <v>389</v>
      </c>
      <c r="AF18" s="107">
        <v>736</v>
      </c>
      <c r="AG18" s="107">
        <v>2193</v>
      </c>
      <c r="AH18" s="107">
        <v>535</v>
      </c>
      <c r="AI18" s="107">
        <v>1076</v>
      </c>
      <c r="AJ18" s="107">
        <v>0</v>
      </c>
      <c r="AK18" s="107">
        <v>2877</v>
      </c>
      <c r="AL18" s="107">
        <v>2895</v>
      </c>
      <c r="AM18" s="107">
        <v>3329</v>
      </c>
      <c r="AN18" s="107">
        <v>788</v>
      </c>
      <c r="AO18" s="107">
        <v>1960</v>
      </c>
      <c r="AP18" s="107">
        <v>346</v>
      </c>
      <c r="AQ18" s="107">
        <v>1236</v>
      </c>
      <c r="AR18" s="107">
        <v>802</v>
      </c>
      <c r="AS18" s="107"/>
      <c r="AT18" s="107">
        <v>2135</v>
      </c>
      <c r="AU18" s="107">
        <v>9245</v>
      </c>
      <c r="AV18" s="107">
        <v>622</v>
      </c>
      <c r="AW18" s="107">
        <v>3983</v>
      </c>
      <c r="AX18" s="107">
        <v>641</v>
      </c>
      <c r="AY18" s="107">
        <v>815</v>
      </c>
      <c r="AZ18" s="107">
        <v>4045</v>
      </c>
      <c r="BA18" s="107">
        <v>1809</v>
      </c>
      <c r="BB18" s="107">
        <v>3733</v>
      </c>
      <c r="BC18" s="107">
        <v>1386</v>
      </c>
      <c r="BD18" s="107">
        <v>402</v>
      </c>
      <c r="BE18" s="107">
        <v>2779</v>
      </c>
      <c r="BF18" s="107">
        <v>1294</v>
      </c>
      <c r="BG18" s="107">
        <v>237</v>
      </c>
      <c r="BH18" s="107">
        <v>864</v>
      </c>
      <c r="BI18" s="107">
        <v>1307</v>
      </c>
      <c r="BJ18" s="107"/>
      <c r="BK18" s="107"/>
    </row>
    <row r="19" spans="1:63" ht="13.35" customHeight="1">
      <c r="A19" s="9" t="s">
        <v>15</v>
      </c>
      <c r="B19" s="98">
        <f t="shared" si="3"/>
        <v>1071001</v>
      </c>
      <c r="C19" s="107">
        <v>797737</v>
      </c>
      <c r="D19" s="107">
        <v>186</v>
      </c>
      <c r="E19" s="107">
        <v>3159</v>
      </c>
      <c r="F19" s="107">
        <v>155</v>
      </c>
      <c r="G19" s="107">
        <v>1271</v>
      </c>
      <c r="H19" s="107">
        <v>132</v>
      </c>
      <c r="I19" s="107">
        <v>17028</v>
      </c>
      <c r="J19" s="107">
        <v>8878</v>
      </c>
      <c r="K19" s="107">
        <v>700</v>
      </c>
      <c r="L19" s="107">
        <v>3646</v>
      </c>
      <c r="M19" s="107">
        <v>571</v>
      </c>
      <c r="N19" s="107">
        <v>28</v>
      </c>
      <c r="O19" s="107">
        <v>42427</v>
      </c>
      <c r="P19" s="107">
        <v>89</v>
      </c>
      <c r="Q19" s="107">
        <v>585</v>
      </c>
      <c r="R19" s="107">
        <v>4555</v>
      </c>
      <c r="S19" s="107">
        <v>17002</v>
      </c>
      <c r="T19" s="107">
        <v>520</v>
      </c>
      <c r="U19" s="107">
        <v>7324</v>
      </c>
      <c r="V19" s="107">
        <v>1247</v>
      </c>
      <c r="W19" s="107">
        <v>1048</v>
      </c>
      <c r="X19" s="107">
        <v>3994</v>
      </c>
      <c r="Y19" s="107">
        <v>1867</v>
      </c>
      <c r="Z19" s="107">
        <v>101</v>
      </c>
      <c r="AA19" s="107">
        <v>26</v>
      </c>
      <c r="AB19" s="107">
        <v>2346</v>
      </c>
      <c r="AC19" s="107">
        <v>391</v>
      </c>
      <c r="AD19" s="107">
        <v>25410</v>
      </c>
      <c r="AE19" s="107">
        <v>1543</v>
      </c>
      <c r="AF19" s="107">
        <v>555</v>
      </c>
      <c r="AG19" s="107">
        <v>547</v>
      </c>
      <c r="AH19" s="107">
        <v>3668</v>
      </c>
      <c r="AI19" s="107">
        <v>1925</v>
      </c>
      <c r="AJ19" s="107">
        <v>6798</v>
      </c>
      <c r="AK19" s="107">
        <v>1206</v>
      </c>
      <c r="AL19" s="107">
        <v>1306</v>
      </c>
      <c r="AM19" s="107">
        <v>3087</v>
      </c>
      <c r="AN19" s="107">
        <v>1834</v>
      </c>
      <c r="AO19" s="107">
        <v>696</v>
      </c>
      <c r="AP19" s="107">
        <v>184</v>
      </c>
      <c r="AQ19" s="107">
        <v>230</v>
      </c>
      <c r="AR19" s="107">
        <v>477</v>
      </c>
      <c r="AS19" s="107">
        <v>11462</v>
      </c>
      <c r="AT19" s="107">
        <v>1047</v>
      </c>
      <c r="AU19" s="107">
        <v>21663</v>
      </c>
      <c r="AV19" s="107">
        <v>114</v>
      </c>
      <c r="AW19" s="107">
        <v>6602</v>
      </c>
      <c r="AX19" s="107">
        <v>1006</v>
      </c>
      <c r="AY19" s="107">
        <v>350</v>
      </c>
      <c r="AZ19" s="107">
        <v>25389</v>
      </c>
      <c r="BA19" s="107">
        <v>1348</v>
      </c>
      <c r="BB19" s="107">
        <v>15851</v>
      </c>
      <c r="BC19" s="107">
        <v>402</v>
      </c>
      <c r="BD19" s="107">
        <v>159</v>
      </c>
      <c r="BE19" s="107">
        <v>11910</v>
      </c>
      <c r="BF19" s="107">
        <v>408</v>
      </c>
      <c r="BG19" s="107">
        <v>777</v>
      </c>
      <c r="BH19" s="107">
        <v>756</v>
      </c>
      <c r="BI19" s="107">
        <v>1065</v>
      </c>
      <c r="BJ19" s="107"/>
      <c r="BK19" s="107">
        <v>4213</v>
      </c>
    </row>
    <row r="20" spans="1:63" ht="13.35" customHeight="1">
      <c r="A20" s="9" t="s">
        <v>16</v>
      </c>
      <c r="B20" s="98">
        <f t="shared" si="3"/>
        <v>701788</v>
      </c>
      <c r="C20" s="107">
        <v>525851</v>
      </c>
      <c r="D20" s="107"/>
      <c r="E20" s="107"/>
      <c r="F20" s="107"/>
      <c r="G20" s="107"/>
      <c r="H20" s="107"/>
      <c r="I20" s="107"/>
      <c r="J20" s="107"/>
      <c r="K20" s="107"/>
      <c r="L20" s="107"/>
      <c r="M20" s="107"/>
      <c r="N20" s="107"/>
      <c r="O20" s="107">
        <v>67289</v>
      </c>
      <c r="P20" s="107"/>
      <c r="Q20" s="107">
        <v>0</v>
      </c>
      <c r="R20" s="107"/>
      <c r="S20" s="107">
        <v>14026</v>
      </c>
      <c r="T20" s="107"/>
      <c r="U20" s="107"/>
      <c r="V20" s="107">
        <v>110</v>
      </c>
      <c r="W20" s="107"/>
      <c r="X20" s="107"/>
      <c r="Y20" s="107"/>
      <c r="Z20" s="107"/>
      <c r="AA20" s="107">
        <v>1771</v>
      </c>
      <c r="AB20" s="107">
        <v>4330</v>
      </c>
      <c r="AC20" s="107"/>
      <c r="AD20" s="107">
        <v>16027</v>
      </c>
      <c r="AE20" s="107"/>
      <c r="AF20" s="107"/>
      <c r="AG20" s="107"/>
      <c r="AH20" s="107">
        <v>317</v>
      </c>
      <c r="AI20" s="107"/>
      <c r="AJ20" s="107">
        <v>4428</v>
      </c>
      <c r="AK20" s="107"/>
      <c r="AL20" s="107"/>
      <c r="AM20" s="107"/>
      <c r="AN20" s="107"/>
      <c r="AO20" s="107"/>
      <c r="AP20" s="107"/>
      <c r="AQ20" s="107"/>
      <c r="AR20" s="107">
        <v>405</v>
      </c>
      <c r="AS20" s="107"/>
      <c r="AT20" s="107"/>
      <c r="AU20" s="107">
        <v>54506</v>
      </c>
      <c r="AV20" s="107"/>
      <c r="AW20" s="107">
        <v>7913</v>
      </c>
      <c r="AX20" s="107">
        <v>0</v>
      </c>
      <c r="AY20" s="107"/>
      <c r="AZ20" s="107"/>
      <c r="BA20" s="107"/>
      <c r="BB20" s="107"/>
      <c r="BC20" s="107">
        <v>0</v>
      </c>
      <c r="BD20" s="107"/>
      <c r="BE20" s="107"/>
      <c r="BF20" s="107"/>
      <c r="BG20" s="107">
        <v>428</v>
      </c>
      <c r="BH20" s="107">
        <v>4387</v>
      </c>
      <c r="BI20" s="107"/>
      <c r="BJ20" s="107"/>
      <c r="BK20" s="107"/>
    </row>
    <row r="21" spans="1:63" ht="13.35" customHeight="1">
      <c r="A21" s="9" t="s">
        <v>17</v>
      </c>
      <c r="B21" s="98">
        <f t="shared" si="3"/>
        <v>987879</v>
      </c>
      <c r="C21" s="107">
        <v>797737</v>
      </c>
      <c r="D21" s="107">
        <v>41</v>
      </c>
      <c r="E21" s="107">
        <v>3056</v>
      </c>
      <c r="F21" s="107"/>
      <c r="G21" s="107">
        <v>171</v>
      </c>
      <c r="H21" s="107"/>
      <c r="I21" s="107">
        <v>28183</v>
      </c>
      <c r="J21" s="107">
        <v>30549</v>
      </c>
      <c r="K21" s="107"/>
      <c r="L21" s="107">
        <v>4649</v>
      </c>
      <c r="M21" s="107">
        <v>4608</v>
      </c>
      <c r="N21" s="107"/>
      <c r="O21" s="107">
        <v>39091</v>
      </c>
      <c r="P21" s="107">
        <v>311</v>
      </c>
      <c r="Q21" s="107">
        <v>624</v>
      </c>
      <c r="R21" s="107">
        <v>7450</v>
      </c>
      <c r="S21" s="107">
        <v>1236</v>
      </c>
      <c r="T21" s="107"/>
      <c r="U21" s="107">
        <v>7345</v>
      </c>
      <c r="V21" s="107">
        <v>337</v>
      </c>
      <c r="W21" s="107"/>
      <c r="X21" s="107">
        <v>4955</v>
      </c>
      <c r="Y21" s="107">
        <v>8527</v>
      </c>
      <c r="Z21" s="107">
        <v>316</v>
      </c>
      <c r="AA21" s="107"/>
      <c r="AB21" s="107"/>
      <c r="AC21" s="107">
        <v>456</v>
      </c>
      <c r="AD21" s="107">
        <v>2875</v>
      </c>
      <c r="AE21" s="107">
        <v>423</v>
      </c>
      <c r="AF21" s="107">
        <v>413</v>
      </c>
      <c r="AG21" s="107">
        <v>453</v>
      </c>
      <c r="AH21" s="107"/>
      <c r="AI21" s="107">
        <v>895</v>
      </c>
      <c r="AJ21" s="107">
        <v>0</v>
      </c>
      <c r="AK21" s="107"/>
      <c r="AL21" s="107">
        <v>1111</v>
      </c>
      <c r="AM21" s="107">
        <v>1138</v>
      </c>
      <c r="AN21" s="107"/>
      <c r="AO21" s="107"/>
      <c r="AP21" s="107">
        <v>274</v>
      </c>
      <c r="AQ21" s="107"/>
      <c r="AR21" s="107">
        <v>0</v>
      </c>
      <c r="AS21" s="107"/>
      <c r="AT21" s="107"/>
      <c r="AU21" s="107">
        <v>0</v>
      </c>
      <c r="AV21" s="107"/>
      <c r="AW21" s="107">
        <v>0</v>
      </c>
      <c r="AX21" s="107">
        <v>0</v>
      </c>
      <c r="AY21" s="107"/>
      <c r="AZ21" s="107">
        <v>3069</v>
      </c>
      <c r="BA21" s="107">
        <v>4163</v>
      </c>
      <c r="BB21" s="107">
        <v>27398</v>
      </c>
      <c r="BC21" s="107">
        <v>0</v>
      </c>
      <c r="BD21" s="107"/>
      <c r="BE21" s="107">
        <v>2709</v>
      </c>
      <c r="BF21" s="107">
        <v>47</v>
      </c>
      <c r="BG21" s="107">
        <v>1</v>
      </c>
      <c r="BH21" s="107"/>
      <c r="BI21" s="107">
        <v>991</v>
      </c>
      <c r="BJ21" s="107"/>
      <c r="BK21" s="107">
        <v>2277</v>
      </c>
    </row>
    <row r="22" spans="1:63" ht="13.35" customHeight="1">
      <c r="A22" s="9" t="s">
        <v>18</v>
      </c>
      <c r="B22" s="98">
        <f t="shared" si="3"/>
        <v>3451865</v>
      </c>
      <c r="C22" s="107">
        <v>2349835</v>
      </c>
      <c r="D22" s="107"/>
      <c r="E22" s="107"/>
      <c r="F22" s="107"/>
      <c r="G22" s="107">
        <v>4160</v>
      </c>
      <c r="H22" s="107"/>
      <c r="I22" s="107"/>
      <c r="J22" s="107">
        <v>9692</v>
      </c>
      <c r="K22" s="107">
        <v>6603</v>
      </c>
      <c r="L22" s="107">
        <v>24375</v>
      </c>
      <c r="M22" s="107">
        <v>4248</v>
      </c>
      <c r="N22" s="107"/>
      <c r="O22" s="107">
        <v>427974</v>
      </c>
      <c r="P22" s="107"/>
      <c r="Q22" s="107">
        <v>0</v>
      </c>
      <c r="R22" s="107"/>
      <c r="S22" s="107">
        <v>47819</v>
      </c>
      <c r="T22" s="107"/>
      <c r="U22" s="107">
        <v>32733</v>
      </c>
      <c r="V22" s="107"/>
      <c r="W22" s="107"/>
      <c r="X22" s="107"/>
      <c r="Y22" s="107"/>
      <c r="Z22" s="107">
        <v>210</v>
      </c>
      <c r="AA22" s="107"/>
      <c r="AB22" s="107">
        <v>7339</v>
      </c>
      <c r="AC22" s="107"/>
      <c r="AD22" s="107">
        <v>99875</v>
      </c>
      <c r="AE22" s="107">
        <v>2182</v>
      </c>
      <c r="AF22" s="107"/>
      <c r="AG22" s="107"/>
      <c r="AH22" s="107">
        <v>2750</v>
      </c>
      <c r="AI22" s="107">
        <v>5342</v>
      </c>
      <c r="AJ22" s="107">
        <f>42423+9816</f>
        <v>52239</v>
      </c>
      <c r="AK22" s="107"/>
      <c r="AL22" s="107">
        <v>14708</v>
      </c>
      <c r="AM22" s="107">
        <v>12609</v>
      </c>
      <c r="AN22" s="107"/>
      <c r="AO22" s="107"/>
      <c r="AP22" s="107"/>
      <c r="AQ22" s="107"/>
      <c r="AR22" s="107">
        <v>0</v>
      </c>
      <c r="AS22" s="107"/>
      <c r="AT22" s="107"/>
      <c r="AU22" s="107">
        <v>211897</v>
      </c>
      <c r="AV22" s="107"/>
      <c r="AW22" s="107">
        <v>20366</v>
      </c>
      <c r="AX22" s="107">
        <v>2707</v>
      </c>
      <c r="AY22" s="107"/>
      <c r="AZ22" s="107">
        <v>4906</v>
      </c>
      <c r="BA22" s="107"/>
      <c r="BB22" s="107">
        <v>74340</v>
      </c>
      <c r="BC22" s="107">
        <v>0</v>
      </c>
      <c r="BD22" s="107"/>
      <c r="BE22" s="107">
        <v>8469</v>
      </c>
      <c r="BF22" s="107"/>
      <c r="BG22" s="107"/>
      <c r="BH22" s="107">
        <v>21119</v>
      </c>
      <c r="BI22" s="107"/>
      <c r="BJ22" s="107"/>
      <c r="BK22" s="107">
        <v>3368</v>
      </c>
    </row>
    <row r="23" spans="1:63" ht="13.35" customHeight="1">
      <c r="A23" s="9" t="s">
        <v>19</v>
      </c>
      <c r="B23" s="98">
        <f t="shared" si="3"/>
        <v>502887</v>
      </c>
      <c r="C23" s="107">
        <v>110046</v>
      </c>
      <c r="D23" s="107">
        <v>8249</v>
      </c>
      <c r="E23" s="107"/>
      <c r="F23" s="107">
        <v>19878</v>
      </c>
      <c r="G23" s="107"/>
      <c r="H23" s="107"/>
      <c r="I23" s="107"/>
      <c r="J23" s="107">
        <v>177128</v>
      </c>
      <c r="K23" s="107"/>
      <c r="L23" s="107"/>
      <c r="M23" s="107"/>
      <c r="N23" s="107"/>
      <c r="O23" s="107">
        <v>140438</v>
      </c>
      <c r="P23" s="107"/>
      <c r="Q23" s="107">
        <v>0</v>
      </c>
      <c r="R23" s="107"/>
      <c r="S23" s="107">
        <v>22775</v>
      </c>
      <c r="T23" s="107"/>
      <c r="U23" s="107"/>
      <c r="V23" s="107"/>
      <c r="W23" s="107"/>
      <c r="X23" s="107"/>
      <c r="Y23" s="107"/>
      <c r="Z23" s="107"/>
      <c r="AA23" s="107"/>
      <c r="AB23" s="107"/>
      <c r="AC23" s="107"/>
      <c r="AD23" s="107">
        <v>11782</v>
      </c>
      <c r="AE23" s="107"/>
      <c r="AF23" s="107"/>
      <c r="AG23" s="107"/>
      <c r="AH23" s="107"/>
      <c r="AI23" s="107"/>
      <c r="AJ23" s="107">
        <v>0</v>
      </c>
      <c r="AK23" s="107"/>
      <c r="AL23" s="107"/>
      <c r="AM23" s="107">
        <v>11443</v>
      </c>
      <c r="AN23" s="107"/>
      <c r="AO23" s="107"/>
      <c r="AP23" s="107"/>
      <c r="AQ23" s="107"/>
      <c r="AR23" s="107">
        <v>0</v>
      </c>
      <c r="AS23" s="107"/>
      <c r="AT23" s="107"/>
      <c r="AU23" s="107">
        <v>960</v>
      </c>
      <c r="AV23" s="107"/>
      <c r="AW23" s="107">
        <v>182</v>
      </c>
      <c r="AX23" s="107">
        <v>0</v>
      </c>
      <c r="AY23" s="107"/>
      <c r="AZ23" s="107"/>
      <c r="BA23" s="107"/>
      <c r="BB23" s="107"/>
      <c r="BC23" s="107">
        <v>0</v>
      </c>
      <c r="BD23" s="107"/>
      <c r="BE23" s="107"/>
      <c r="BF23" s="107"/>
      <c r="BG23" s="107">
        <v>6</v>
      </c>
      <c r="BH23" s="107"/>
      <c r="BI23" s="107"/>
      <c r="BJ23" s="107"/>
      <c r="BK23" s="107"/>
    </row>
    <row r="24" spans="1:63" ht="13.35" customHeight="1">
      <c r="A24" s="9" t="s">
        <v>20</v>
      </c>
      <c r="B24" s="98">
        <f t="shared" si="3"/>
        <v>3863968</v>
      </c>
      <c r="C24" s="107">
        <v>1971121</v>
      </c>
      <c r="D24" s="107">
        <v>5059</v>
      </c>
      <c r="E24" s="107">
        <v>19961</v>
      </c>
      <c r="F24" s="107">
        <v>3023</v>
      </c>
      <c r="G24" s="107">
        <v>10028</v>
      </c>
      <c r="H24" s="107">
        <v>5388</v>
      </c>
      <c r="I24" s="107">
        <v>81465</v>
      </c>
      <c r="J24" s="107">
        <v>78238</v>
      </c>
      <c r="K24" s="107">
        <v>5091</v>
      </c>
      <c r="L24" s="107">
        <v>38600</v>
      </c>
      <c r="M24" s="107">
        <v>3057</v>
      </c>
      <c r="N24" s="107">
        <v>1537</v>
      </c>
      <c r="O24" s="107">
        <v>136125</v>
      </c>
      <c r="P24" s="107">
        <v>5086</v>
      </c>
      <c r="Q24" s="107">
        <v>3696</v>
      </c>
      <c r="R24" s="107">
        <v>108607</v>
      </c>
      <c r="S24" s="107">
        <v>54089</v>
      </c>
      <c r="T24" s="107">
        <v>9867</v>
      </c>
      <c r="U24" s="107">
        <v>12102</v>
      </c>
      <c r="V24" s="107">
        <v>8796</v>
      </c>
      <c r="W24" s="107">
        <v>10286</v>
      </c>
      <c r="X24" s="107">
        <v>178280</v>
      </c>
      <c r="Y24" s="107">
        <v>35288</v>
      </c>
      <c r="Z24" s="107">
        <v>4193</v>
      </c>
      <c r="AA24" s="107">
        <v>10231</v>
      </c>
      <c r="AB24" s="107">
        <v>7082</v>
      </c>
      <c r="AC24" s="107">
        <v>63491</v>
      </c>
      <c r="AD24" s="107">
        <v>89394</v>
      </c>
      <c r="AE24" s="107">
        <v>3904</v>
      </c>
      <c r="AF24" s="107">
        <v>1690</v>
      </c>
      <c r="AG24" s="107">
        <v>33734</v>
      </c>
      <c r="AH24" s="107">
        <v>8156</v>
      </c>
      <c r="AI24" s="107">
        <v>11769</v>
      </c>
      <c r="AJ24" s="107">
        <f>62717-AJ22+548+2234-17856</f>
        <v>-4596</v>
      </c>
      <c r="AK24" s="107">
        <v>2867</v>
      </c>
      <c r="AL24" s="107">
        <v>6099</v>
      </c>
      <c r="AM24" s="107">
        <v>160461</v>
      </c>
      <c r="AN24" s="107">
        <v>17930</v>
      </c>
      <c r="AO24" s="107">
        <v>12126</v>
      </c>
      <c r="AP24" s="107">
        <v>3204</v>
      </c>
      <c r="AQ24" s="107">
        <v>10308</v>
      </c>
      <c r="AR24" s="107">
        <f>4292+90+1445</f>
        <v>5827</v>
      </c>
      <c r="AS24" s="107">
        <v>145288</v>
      </c>
      <c r="AT24" s="107">
        <v>3720</v>
      </c>
      <c r="AU24" s="107">
        <f>3780+6+3928+12384+39888+42156+379</f>
        <v>102521</v>
      </c>
      <c r="AV24" s="107">
        <v>6309</v>
      </c>
      <c r="AW24" s="107">
        <v>4641</v>
      </c>
      <c r="AX24" s="107">
        <f>17741-AX17-AX18-AX19-AX22</f>
        <v>7455</v>
      </c>
      <c r="AY24" s="107">
        <v>4163</v>
      </c>
      <c r="AZ24" s="107">
        <v>78763</v>
      </c>
      <c r="BA24" s="107">
        <v>16797</v>
      </c>
      <c r="BB24" s="107">
        <v>60679</v>
      </c>
      <c r="BC24" s="107">
        <v>3938</v>
      </c>
      <c r="BD24" s="107">
        <v>15965</v>
      </c>
      <c r="BE24" s="107">
        <v>114002</v>
      </c>
      <c r="BF24" s="107">
        <v>1814</v>
      </c>
      <c r="BG24" s="107">
        <v>2966</v>
      </c>
      <c r="BH24" s="107">
        <f>31342+337+565-5437-21119</f>
        <v>5688</v>
      </c>
      <c r="BI24" s="107">
        <v>6247</v>
      </c>
      <c r="BJ24" s="107">
        <v>30403</v>
      </c>
      <c r="BK24" s="107">
        <v>19949</v>
      </c>
    </row>
    <row r="25" spans="1:63" ht="13.35" customHeight="1">
      <c r="A25" s="10"/>
      <c r="B25" s="100"/>
      <c r="C25" s="107"/>
      <c r="D25" s="107"/>
      <c r="E25" s="107"/>
      <c r="F25" s="107"/>
      <c r="G25" s="107"/>
      <c r="H25" s="107"/>
      <c r="I25" s="107"/>
      <c r="J25" s="107"/>
      <c r="K25" s="107"/>
      <c r="L25" s="107"/>
      <c r="M25" s="107"/>
      <c r="N25" s="107"/>
      <c r="O25" s="107"/>
      <c r="P25" s="107"/>
      <c r="Q25" s="107"/>
      <c r="R25" s="107"/>
      <c r="S25" s="107"/>
      <c r="T25" s="107"/>
      <c r="U25" s="107"/>
      <c r="V25" s="107"/>
      <c r="W25" s="107"/>
      <c r="X25" s="107"/>
      <c r="Y25" s="107"/>
      <c r="Z25" s="107"/>
      <c r="AA25" s="107"/>
      <c r="AB25" s="107"/>
      <c r="AC25" s="107"/>
      <c r="AD25" s="107"/>
      <c r="AE25" s="107"/>
      <c r="AF25" s="107"/>
      <c r="AG25" s="107"/>
      <c r="AH25" s="107"/>
      <c r="AI25" s="107"/>
      <c r="AJ25" s="107"/>
      <c r="AK25" s="107"/>
      <c r="AL25" s="107"/>
      <c r="AM25" s="107"/>
      <c r="AN25" s="107"/>
      <c r="AO25" s="107"/>
      <c r="AP25" s="107"/>
      <c r="AQ25" s="107"/>
      <c r="AR25" s="107"/>
      <c r="AS25" s="107"/>
      <c r="AT25" s="107"/>
      <c r="AU25" s="107"/>
      <c r="AV25" s="107"/>
      <c r="AW25" s="107"/>
      <c r="AX25" s="107"/>
      <c r="AY25" s="107"/>
      <c r="AZ25" s="107"/>
      <c r="BA25" s="107"/>
      <c r="BB25" s="107"/>
      <c r="BC25" s="107"/>
      <c r="BD25" s="107"/>
      <c r="BE25" s="107"/>
      <c r="BF25" s="107"/>
      <c r="BG25" s="107"/>
      <c r="BH25" s="107"/>
      <c r="BI25" s="107"/>
      <c r="BJ25" s="107"/>
      <c r="BK25" s="107"/>
    </row>
    <row r="26" spans="1:63" ht="13.35" customHeight="1">
      <c r="A26" s="18" t="s">
        <v>21</v>
      </c>
      <c r="B26" s="101">
        <f>SUM(B7-B16)</f>
        <v>577618</v>
      </c>
      <c r="C26" s="102">
        <f t="shared" ref="C26:BK26" si="4">SUM(C7-C16)</f>
        <v>323663</v>
      </c>
      <c r="D26" s="102">
        <f t="shared" si="4"/>
        <v>1687</v>
      </c>
      <c r="E26" s="102">
        <f t="shared" si="4"/>
        <v>446</v>
      </c>
      <c r="F26" s="102">
        <f t="shared" si="4"/>
        <v>2269</v>
      </c>
      <c r="G26" s="102">
        <f t="shared" si="4"/>
        <v>1982</v>
      </c>
      <c r="H26" s="102">
        <f t="shared" si="4"/>
        <v>758</v>
      </c>
      <c r="I26" s="102">
        <f t="shared" si="4"/>
        <v>13035</v>
      </c>
      <c r="J26" s="102">
        <f t="shared" si="4"/>
        <v>-2231</v>
      </c>
      <c r="K26" s="102">
        <f t="shared" si="4"/>
        <v>1656</v>
      </c>
      <c r="L26" s="102">
        <f t="shared" si="4"/>
        <v>4751</v>
      </c>
      <c r="M26" s="102">
        <f t="shared" si="4"/>
        <v>5314</v>
      </c>
      <c r="N26" s="102">
        <f t="shared" si="4"/>
        <v>927</v>
      </c>
      <c r="O26" s="102">
        <f t="shared" si="4"/>
        <v>5500</v>
      </c>
      <c r="P26" s="102">
        <f t="shared" si="4"/>
        <v>2253</v>
      </c>
      <c r="Q26" s="102">
        <f t="shared" si="4"/>
        <v>2976</v>
      </c>
      <c r="R26" s="102">
        <f t="shared" si="4"/>
        <v>23141</v>
      </c>
      <c r="S26" s="102">
        <f t="shared" si="4"/>
        <v>34579</v>
      </c>
      <c r="T26" s="102">
        <f t="shared" si="4"/>
        <v>-1028</v>
      </c>
      <c r="U26" s="102">
        <f t="shared" si="4"/>
        <v>1030</v>
      </c>
      <c r="V26" s="102">
        <f t="shared" si="4"/>
        <v>192</v>
      </c>
      <c r="W26" s="102">
        <f t="shared" si="4"/>
        <v>-2041</v>
      </c>
      <c r="X26" s="102">
        <f t="shared" si="4"/>
        <v>-43746</v>
      </c>
      <c r="Y26" s="102">
        <f t="shared" si="4"/>
        <v>12830</v>
      </c>
      <c r="Z26" s="102">
        <f t="shared" si="4"/>
        <v>1104</v>
      </c>
      <c r="AA26" s="102">
        <f t="shared" si="4"/>
        <v>2619</v>
      </c>
      <c r="AB26" s="102">
        <f t="shared" si="4"/>
        <v>-417</v>
      </c>
      <c r="AC26" s="102">
        <f t="shared" si="4"/>
        <v>12173</v>
      </c>
      <c r="AD26" s="102">
        <f t="shared" si="4"/>
        <v>24848</v>
      </c>
      <c r="AE26" s="102">
        <f t="shared" si="4"/>
        <v>-188</v>
      </c>
      <c r="AF26" s="102">
        <f t="shared" si="4"/>
        <v>3392</v>
      </c>
      <c r="AG26" s="102">
        <f t="shared" si="4"/>
        <v>2623</v>
      </c>
      <c r="AH26" s="102">
        <f t="shared" si="4"/>
        <v>3046</v>
      </c>
      <c r="AI26" s="102">
        <f t="shared" si="4"/>
        <v>338</v>
      </c>
      <c r="AJ26" s="102">
        <f t="shared" si="4"/>
        <v>-1546</v>
      </c>
      <c r="AK26" s="102">
        <f t="shared" si="4"/>
        <v>94</v>
      </c>
      <c r="AL26" s="102">
        <f t="shared" si="4"/>
        <v>4483</v>
      </c>
      <c r="AM26" s="102">
        <f t="shared" si="4"/>
        <v>1837</v>
      </c>
      <c r="AN26" s="102">
        <f t="shared" si="4"/>
        <v>2736</v>
      </c>
      <c r="AO26" s="102">
        <f t="shared" si="4"/>
        <v>-115</v>
      </c>
      <c r="AP26" s="102">
        <f t="shared" si="4"/>
        <v>78</v>
      </c>
      <c r="AQ26" s="102">
        <f t="shared" si="4"/>
        <v>3643</v>
      </c>
      <c r="AR26" s="102">
        <f t="shared" si="4"/>
        <v>3535</v>
      </c>
      <c r="AS26" s="102">
        <f t="shared" si="4"/>
        <v>-12570</v>
      </c>
      <c r="AT26" s="102">
        <f t="shared" si="4"/>
        <v>-5762</v>
      </c>
      <c r="AU26" s="102">
        <f t="shared" si="4"/>
        <v>44847</v>
      </c>
      <c r="AV26" s="102">
        <f t="shared" si="4"/>
        <v>-734</v>
      </c>
      <c r="AW26" s="102">
        <f t="shared" si="4"/>
        <v>-1274</v>
      </c>
      <c r="AX26" s="102">
        <f t="shared" si="4"/>
        <v>973</v>
      </c>
      <c r="AY26" s="102">
        <f t="shared" si="4"/>
        <v>5038</v>
      </c>
      <c r="AZ26" s="102">
        <f t="shared" si="4"/>
        <v>90411</v>
      </c>
      <c r="BA26" s="102">
        <f t="shared" si="4"/>
        <v>4385</v>
      </c>
      <c r="BB26" s="102">
        <f t="shared" si="4"/>
        <v>2192</v>
      </c>
      <c r="BC26" s="102">
        <f t="shared" si="4"/>
        <v>6372</v>
      </c>
      <c r="BD26" s="102">
        <f t="shared" si="4"/>
        <v>-2045</v>
      </c>
      <c r="BE26" s="102">
        <f t="shared" si="4"/>
        <v>-16377</v>
      </c>
      <c r="BF26" s="102">
        <f t="shared" si="4"/>
        <v>371</v>
      </c>
      <c r="BG26" s="102">
        <f t="shared" si="4"/>
        <v>425</v>
      </c>
      <c r="BH26" s="102">
        <f t="shared" si="4"/>
        <v>5811</v>
      </c>
      <c r="BI26" s="102">
        <f t="shared" si="4"/>
        <v>2427</v>
      </c>
      <c r="BJ26" s="102">
        <f t="shared" si="4"/>
        <v>-2414</v>
      </c>
      <c r="BK26" s="102">
        <f t="shared" si="4"/>
        <v>1316</v>
      </c>
    </row>
    <row r="27" spans="1:63" ht="13.35" customHeight="1" thickBot="1">
      <c r="A27" s="106"/>
      <c r="B27" s="103"/>
      <c r="C27" s="97"/>
      <c r="D27" s="97"/>
      <c r="E27" s="97"/>
      <c r="F27" s="97"/>
      <c r="G27" s="97"/>
      <c r="H27" s="97"/>
      <c r="I27" s="97"/>
      <c r="J27" s="97"/>
      <c r="K27" s="97"/>
      <c r="L27" s="97"/>
      <c r="M27" s="97"/>
      <c r="N27" s="97"/>
      <c r="O27" s="97"/>
      <c r="P27" s="97"/>
      <c r="Q27" s="97"/>
      <c r="R27" s="97"/>
      <c r="S27" s="97"/>
      <c r="T27" s="97"/>
      <c r="U27" s="97"/>
      <c r="V27" s="97"/>
      <c r="W27" s="97"/>
      <c r="X27" s="97"/>
      <c r="Y27" s="97"/>
      <c r="Z27" s="97"/>
      <c r="AA27" s="97"/>
      <c r="AB27" s="97"/>
      <c r="AC27" s="97"/>
      <c r="AD27" s="97"/>
      <c r="AE27" s="97"/>
      <c r="AF27" s="97"/>
      <c r="AG27" s="97"/>
      <c r="AH27" s="97"/>
      <c r="AI27" s="97"/>
      <c r="AJ27" s="97"/>
      <c r="AK27" s="97"/>
      <c r="AL27" s="97"/>
      <c r="AM27" s="97"/>
      <c r="AN27" s="97"/>
      <c r="AO27" s="97"/>
      <c r="AP27" s="97"/>
      <c r="AQ27" s="97"/>
      <c r="AR27" s="97"/>
      <c r="AS27" s="97"/>
      <c r="AT27" s="97"/>
      <c r="AU27" s="97"/>
      <c r="AV27" s="97"/>
      <c r="AW27" s="97"/>
      <c r="AX27" s="97"/>
      <c r="AY27" s="97"/>
      <c r="AZ27" s="97"/>
      <c r="BA27" s="97"/>
      <c r="BB27" s="97"/>
      <c r="BC27" s="97"/>
      <c r="BD27" s="97"/>
      <c r="BE27" s="97"/>
      <c r="BF27" s="97"/>
      <c r="BG27" s="97"/>
      <c r="BH27" s="97"/>
      <c r="BI27" s="97"/>
      <c r="BJ27" s="97"/>
      <c r="BK27" s="97"/>
    </row>
    <row r="28" spans="1:63" ht="13.35" customHeight="1" thickBot="1">
      <c r="A28" s="41" t="s">
        <v>22</v>
      </c>
      <c r="B28" s="99"/>
      <c r="C28" s="111"/>
      <c r="D28" s="111"/>
      <c r="E28" s="111"/>
      <c r="F28" s="111"/>
      <c r="G28" s="111"/>
      <c r="H28" s="111"/>
      <c r="I28" s="111"/>
      <c r="J28" s="111"/>
      <c r="K28" s="111"/>
      <c r="L28" s="111"/>
      <c r="M28" s="111"/>
      <c r="N28" s="111"/>
      <c r="O28" s="111"/>
      <c r="P28" s="111"/>
      <c r="Q28" s="111"/>
      <c r="R28" s="111"/>
      <c r="S28" s="111"/>
      <c r="T28" s="111"/>
      <c r="U28" s="111"/>
      <c r="V28" s="111"/>
      <c r="W28" s="111"/>
      <c r="X28" s="111"/>
      <c r="Y28" s="111"/>
      <c r="Z28" s="111"/>
      <c r="AA28" s="111"/>
      <c r="AB28" s="111"/>
      <c r="AC28" s="111"/>
      <c r="AD28" s="111"/>
      <c r="AE28" s="111"/>
      <c r="AF28" s="111"/>
      <c r="AG28" s="111"/>
      <c r="AH28" s="111"/>
      <c r="AI28" s="111"/>
      <c r="AJ28" s="111"/>
      <c r="AK28" s="111"/>
      <c r="AL28" s="111"/>
      <c r="AM28" s="111"/>
      <c r="AN28" s="111"/>
      <c r="AO28" s="111"/>
      <c r="AP28" s="111"/>
      <c r="AQ28" s="111"/>
      <c r="AR28" s="111"/>
      <c r="AS28" s="111"/>
      <c r="AT28" s="111"/>
      <c r="AU28" s="111"/>
      <c r="AV28" s="111"/>
      <c r="AW28" s="111"/>
      <c r="AX28" s="111"/>
      <c r="AY28" s="111"/>
      <c r="AZ28" s="111"/>
      <c r="BA28" s="111"/>
      <c r="BB28" s="111"/>
      <c r="BC28" s="111"/>
      <c r="BD28" s="111"/>
      <c r="BE28" s="111"/>
      <c r="BF28" s="111"/>
      <c r="BG28" s="111"/>
      <c r="BH28" s="111"/>
      <c r="BI28" s="111"/>
      <c r="BJ28" s="111"/>
      <c r="BK28" s="111"/>
    </row>
    <row r="29" spans="1:63" ht="13.35" customHeight="1">
      <c r="A29" s="17" t="s">
        <v>23</v>
      </c>
      <c r="B29" s="96">
        <f>SUM(B30:B33)</f>
        <v>3116337</v>
      </c>
      <c r="C29" s="112">
        <f t="shared" ref="C29:BK29" si="5">SUM(C30:C33)</f>
        <v>2013600</v>
      </c>
      <c r="D29" s="112">
        <f t="shared" si="5"/>
        <v>1532</v>
      </c>
      <c r="E29" s="112">
        <f t="shared" si="5"/>
        <v>8886</v>
      </c>
      <c r="F29" s="112">
        <f t="shared" si="5"/>
        <v>7105</v>
      </c>
      <c r="G29" s="112">
        <f t="shared" si="5"/>
        <v>3262</v>
      </c>
      <c r="H29" s="112">
        <f t="shared" si="5"/>
        <v>131</v>
      </c>
      <c r="I29" s="112">
        <f t="shared" si="5"/>
        <v>26132</v>
      </c>
      <c r="J29" s="112">
        <f t="shared" si="5"/>
        <v>15554</v>
      </c>
      <c r="K29" s="112">
        <f t="shared" si="5"/>
        <v>11734</v>
      </c>
      <c r="L29" s="112">
        <f t="shared" si="5"/>
        <v>16946</v>
      </c>
      <c r="M29" s="112">
        <f t="shared" si="5"/>
        <v>1688</v>
      </c>
      <c r="N29" s="112">
        <f t="shared" si="5"/>
        <v>2190</v>
      </c>
      <c r="O29" s="112">
        <f t="shared" si="5"/>
        <v>170712</v>
      </c>
      <c r="P29" s="112">
        <f t="shared" si="5"/>
        <v>986</v>
      </c>
      <c r="Q29" s="112">
        <f t="shared" si="5"/>
        <v>25044</v>
      </c>
      <c r="R29" s="112">
        <f t="shared" si="5"/>
        <v>95041</v>
      </c>
      <c r="S29" s="112">
        <f t="shared" si="5"/>
        <v>4780</v>
      </c>
      <c r="T29" s="112">
        <f t="shared" si="5"/>
        <v>350</v>
      </c>
      <c r="U29" s="112">
        <f t="shared" si="5"/>
        <v>8242</v>
      </c>
      <c r="V29" s="112">
        <f t="shared" si="5"/>
        <v>1410</v>
      </c>
      <c r="W29" s="112">
        <f t="shared" si="5"/>
        <v>1655</v>
      </c>
      <c r="X29" s="112">
        <f t="shared" si="5"/>
        <v>16666</v>
      </c>
      <c r="Y29" s="112">
        <f t="shared" si="5"/>
        <v>6643</v>
      </c>
      <c r="Z29" s="112">
        <f t="shared" si="5"/>
        <v>1130</v>
      </c>
      <c r="AA29" s="112">
        <f t="shared" si="5"/>
        <v>4545</v>
      </c>
      <c r="AB29" s="112">
        <f t="shared" si="5"/>
        <v>27046</v>
      </c>
      <c r="AC29" s="112">
        <f t="shared" si="5"/>
        <v>8105</v>
      </c>
      <c r="AD29" s="112">
        <f t="shared" si="5"/>
        <v>57786</v>
      </c>
      <c r="AE29" s="112">
        <f t="shared" si="5"/>
        <v>4464</v>
      </c>
      <c r="AF29" s="112">
        <f t="shared" si="5"/>
        <v>370</v>
      </c>
      <c r="AG29" s="112">
        <f t="shared" si="5"/>
        <v>3898</v>
      </c>
      <c r="AH29" s="112">
        <f t="shared" si="5"/>
        <v>1014</v>
      </c>
      <c r="AI29" s="112">
        <f t="shared" si="5"/>
        <v>12783</v>
      </c>
      <c r="AJ29" s="112">
        <f t="shared" si="5"/>
        <v>33112</v>
      </c>
      <c r="AK29" s="112">
        <f t="shared" si="5"/>
        <v>823</v>
      </c>
      <c r="AL29" s="112">
        <f t="shared" si="5"/>
        <v>3426</v>
      </c>
      <c r="AM29" s="112">
        <f t="shared" si="5"/>
        <v>130112</v>
      </c>
      <c r="AN29" s="112">
        <f t="shared" si="5"/>
        <v>2279</v>
      </c>
      <c r="AO29" s="112">
        <f t="shared" si="5"/>
        <v>819</v>
      </c>
      <c r="AP29" s="112">
        <f t="shared" si="5"/>
        <v>790</v>
      </c>
      <c r="AQ29" s="112">
        <f t="shared" si="5"/>
        <v>1406</v>
      </c>
      <c r="AR29" s="112">
        <f t="shared" si="5"/>
        <v>9747</v>
      </c>
      <c r="AS29" s="112">
        <f t="shared" si="5"/>
        <v>47922</v>
      </c>
      <c r="AT29" s="112">
        <f t="shared" si="5"/>
        <v>1087</v>
      </c>
      <c r="AU29" s="112">
        <f t="shared" si="5"/>
        <v>144598</v>
      </c>
      <c r="AV29" s="112">
        <f t="shared" si="5"/>
        <v>991</v>
      </c>
      <c r="AW29" s="112">
        <f t="shared" si="5"/>
        <v>4841</v>
      </c>
      <c r="AX29" s="112">
        <f t="shared" si="5"/>
        <v>2277</v>
      </c>
      <c r="AY29" s="112">
        <f t="shared" si="5"/>
        <v>5130</v>
      </c>
      <c r="AZ29" s="112">
        <f t="shared" si="5"/>
        <v>1280</v>
      </c>
      <c r="BA29" s="112">
        <f t="shared" si="5"/>
        <v>838</v>
      </c>
      <c r="BB29" s="112">
        <f t="shared" si="5"/>
        <v>66851</v>
      </c>
      <c r="BC29" s="112">
        <f t="shared" si="5"/>
        <v>3475</v>
      </c>
      <c r="BD29" s="112">
        <f t="shared" si="5"/>
        <v>304</v>
      </c>
      <c r="BE29" s="112">
        <f t="shared" si="5"/>
        <v>23736</v>
      </c>
      <c r="BF29" s="112">
        <f t="shared" si="5"/>
        <v>5185</v>
      </c>
      <c r="BG29" s="112">
        <f t="shared" si="5"/>
        <v>783</v>
      </c>
      <c r="BH29" s="112">
        <f t="shared" si="5"/>
        <v>12995</v>
      </c>
      <c r="BI29" s="112">
        <f t="shared" si="5"/>
        <v>2805</v>
      </c>
      <c r="BJ29" s="112">
        <f t="shared" si="5"/>
        <v>0</v>
      </c>
      <c r="BK29" s="112">
        <f t="shared" si="5"/>
        <v>47295</v>
      </c>
    </row>
    <row r="30" spans="1:63" ht="13.35" customHeight="1">
      <c r="A30" s="9" t="s">
        <v>24</v>
      </c>
      <c r="B30" s="98">
        <f t="shared" ref="B30:B33" si="6">SUM(C30:BK30)</f>
        <v>564352</v>
      </c>
      <c r="C30" s="107">
        <v>500000</v>
      </c>
      <c r="D30" s="107"/>
      <c r="E30" s="107"/>
      <c r="F30" s="107"/>
      <c r="G30" s="107"/>
      <c r="H30" s="107"/>
      <c r="I30" s="107"/>
      <c r="J30" s="107"/>
      <c r="K30" s="107"/>
      <c r="L30" s="107">
        <v>9178</v>
      </c>
      <c r="M30" s="107"/>
      <c r="N30" s="107"/>
      <c r="O30" s="107"/>
      <c r="P30" s="107"/>
      <c r="Q30" s="107">
        <v>0</v>
      </c>
      <c r="R30" s="107"/>
      <c r="S30" s="107"/>
      <c r="T30" s="107"/>
      <c r="U30" s="107"/>
      <c r="V30" s="107">
        <v>334</v>
      </c>
      <c r="W30" s="107"/>
      <c r="X30" s="107"/>
      <c r="Y30" s="107"/>
      <c r="Z30" s="107"/>
      <c r="AA30" s="107"/>
      <c r="AB30" s="107"/>
      <c r="AC30" s="107">
        <v>3000</v>
      </c>
      <c r="AD30" s="107">
        <v>0</v>
      </c>
      <c r="AE30" s="107">
        <v>286</v>
      </c>
      <c r="AF30" s="107"/>
      <c r="AG30" s="107"/>
      <c r="AH30" s="107"/>
      <c r="AI30" s="107"/>
      <c r="AJ30" s="107"/>
      <c r="AK30" s="107"/>
      <c r="AL30" s="107"/>
      <c r="AM30" s="107"/>
      <c r="AN30" s="107"/>
      <c r="AO30" s="107"/>
      <c r="AP30" s="107"/>
      <c r="AQ30" s="107"/>
      <c r="AR30" s="107">
        <v>0</v>
      </c>
      <c r="AS30" s="107"/>
      <c r="AT30" s="107"/>
      <c r="AU30" s="107">
        <v>8852</v>
      </c>
      <c r="AV30" s="107"/>
      <c r="AW30" s="107">
        <v>0</v>
      </c>
      <c r="AX30" s="107">
        <v>0</v>
      </c>
      <c r="AY30" s="107"/>
      <c r="AZ30" s="107"/>
      <c r="BA30" s="107"/>
      <c r="BB30" s="107">
        <v>23609</v>
      </c>
      <c r="BC30" s="107"/>
      <c r="BD30" s="107"/>
      <c r="BE30" s="107">
        <v>19093</v>
      </c>
      <c r="BF30" s="107"/>
      <c r="BG30" s="107"/>
      <c r="BH30" s="107"/>
      <c r="BI30" s="107"/>
      <c r="BJ30" s="107"/>
      <c r="BK30" s="107"/>
    </row>
    <row r="31" spans="1:63" ht="13.35" customHeight="1">
      <c r="A31" s="9" t="s">
        <v>25</v>
      </c>
      <c r="B31" s="98">
        <f t="shared" si="6"/>
        <v>27189</v>
      </c>
      <c r="C31" s="107"/>
      <c r="D31" s="107"/>
      <c r="E31" s="107"/>
      <c r="F31" s="107"/>
      <c r="G31" s="107"/>
      <c r="H31" s="107"/>
      <c r="I31" s="107"/>
      <c r="J31" s="107"/>
      <c r="K31" s="107"/>
      <c r="L31" s="107"/>
      <c r="M31" s="107"/>
      <c r="N31" s="107"/>
      <c r="O31" s="107"/>
      <c r="P31" s="107"/>
      <c r="Q31" s="107">
        <v>99</v>
      </c>
      <c r="R31" s="107"/>
      <c r="S31" s="107"/>
      <c r="T31" s="107"/>
      <c r="U31" s="107"/>
      <c r="V31" s="107"/>
      <c r="W31" s="107"/>
      <c r="X31" s="107"/>
      <c r="Y31" s="107"/>
      <c r="Z31" s="107"/>
      <c r="AA31" s="107"/>
      <c r="AB31" s="107"/>
      <c r="AC31" s="107"/>
      <c r="AD31" s="107">
        <v>0</v>
      </c>
      <c r="AE31" s="107"/>
      <c r="AF31" s="107"/>
      <c r="AG31" s="107"/>
      <c r="AH31" s="107"/>
      <c r="AI31" s="107"/>
      <c r="AJ31" s="107"/>
      <c r="AK31" s="107"/>
      <c r="AL31" s="107"/>
      <c r="AM31" s="107"/>
      <c r="AN31" s="107"/>
      <c r="AO31" s="107"/>
      <c r="AP31" s="107"/>
      <c r="AQ31" s="107"/>
      <c r="AR31" s="107">
        <v>0</v>
      </c>
      <c r="AS31" s="107"/>
      <c r="AT31" s="107"/>
      <c r="AU31" s="107">
        <v>26976</v>
      </c>
      <c r="AV31" s="107"/>
      <c r="AW31" s="107">
        <v>0</v>
      </c>
      <c r="AX31" s="107">
        <v>114</v>
      </c>
      <c r="AY31" s="107"/>
      <c r="AZ31" s="107"/>
      <c r="BA31" s="107"/>
      <c r="BB31" s="107"/>
      <c r="BC31" s="107"/>
      <c r="BD31" s="107"/>
      <c r="BE31" s="107"/>
      <c r="BF31" s="107"/>
      <c r="BG31" s="107"/>
      <c r="BH31" s="107"/>
      <c r="BI31" s="107"/>
      <c r="BJ31" s="107"/>
      <c r="BK31" s="107"/>
    </row>
    <row r="32" spans="1:63" ht="13.35" customHeight="1">
      <c r="A32" s="9" t="s">
        <v>19</v>
      </c>
      <c r="B32" s="98">
        <f t="shared" si="6"/>
        <v>1063371</v>
      </c>
      <c r="C32" s="107">
        <v>523985</v>
      </c>
      <c r="D32" s="107"/>
      <c r="E32" s="107">
        <v>4093</v>
      </c>
      <c r="F32" s="107">
        <v>7105</v>
      </c>
      <c r="G32" s="107"/>
      <c r="H32" s="107">
        <v>131</v>
      </c>
      <c r="I32" s="107">
        <v>19393</v>
      </c>
      <c r="J32" s="107"/>
      <c r="K32" s="107">
        <v>9305</v>
      </c>
      <c r="L32" s="107">
        <v>4786</v>
      </c>
      <c r="M32" s="107">
        <v>1678</v>
      </c>
      <c r="N32" s="107">
        <v>2190</v>
      </c>
      <c r="O32" s="107">
        <v>54382</v>
      </c>
      <c r="P32" s="107"/>
      <c r="Q32" s="107">
        <v>24834</v>
      </c>
      <c r="R32" s="107">
        <v>32091</v>
      </c>
      <c r="S32" s="107">
        <v>820</v>
      </c>
      <c r="T32" s="107"/>
      <c r="U32" s="107">
        <v>6598</v>
      </c>
      <c r="V32" s="107">
        <v>943</v>
      </c>
      <c r="W32" s="107"/>
      <c r="X32" s="107">
        <v>16666</v>
      </c>
      <c r="Y32" s="107">
        <v>91</v>
      </c>
      <c r="Z32" s="107"/>
      <c r="AA32" s="107"/>
      <c r="AB32" s="107">
        <v>17968</v>
      </c>
      <c r="AC32" s="107"/>
      <c r="AD32" s="107">
        <v>17266</v>
      </c>
      <c r="AE32" s="107">
        <v>851</v>
      </c>
      <c r="AF32" s="107">
        <v>309</v>
      </c>
      <c r="AG32" s="107">
        <v>243</v>
      </c>
      <c r="AH32" s="107">
        <v>1014</v>
      </c>
      <c r="AI32" s="107">
        <v>11896</v>
      </c>
      <c r="AJ32" s="107">
        <v>27590</v>
      </c>
      <c r="AK32" s="107">
        <v>530</v>
      </c>
      <c r="AL32" s="107">
        <v>3381</v>
      </c>
      <c r="AM32" s="107">
        <v>130112</v>
      </c>
      <c r="AN32" s="107"/>
      <c r="AO32" s="107"/>
      <c r="AP32" s="107">
        <v>593</v>
      </c>
      <c r="AQ32" s="107"/>
      <c r="AR32" s="107">
        <v>9657</v>
      </c>
      <c r="AS32" s="107">
        <v>15106</v>
      </c>
      <c r="AT32" s="107"/>
      <c r="AU32" s="107">
        <v>24083</v>
      </c>
      <c r="AV32" s="107">
        <v>990</v>
      </c>
      <c r="AW32" s="107">
        <v>1671</v>
      </c>
      <c r="AX32" s="107">
        <v>0</v>
      </c>
      <c r="AY32" s="107">
        <v>410</v>
      </c>
      <c r="AZ32" s="107">
        <v>128</v>
      </c>
      <c r="BA32" s="107">
        <v>708</v>
      </c>
      <c r="BB32" s="107">
        <v>30492</v>
      </c>
      <c r="BC32" s="107">
        <v>3475</v>
      </c>
      <c r="BD32" s="107">
        <v>304</v>
      </c>
      <c r="BE32" s="107">
        <v>1839</v>
      </c>
      <c r="BF32" s="107">
        <v>5067</v>
      </c>
      <c r="BG32" s="107">
        <v>664</v>
      </c>
      <c r="BH32" s="107">
        <v>12671</v>
      </c>
      <c r="BI32" s="107"/>
      <c r="BJ32" s="107"/>
      <c r="BK32" s="107">
        <v>35262</v>
      </c>
    </row>
    <row r="33" spans="1:63" ht="13.35" customHeight="1">
      <c r="A33" s="9" t="s">
        <v>26</v>
      </c>
      <c r="B33" s="98">
        <f t="shared" si="6"/>
        <v>1461425</v>
      </c>
      <c r="C33" s="107">
        <v>989615</v>
      </c>
      <c r="D33" s="107">
        <v>1532</v>
      </c>
      <c r="E33" s="107">
        <v>4793</v>
      </c>
      <c r="F33" s="107"/>
      <c r="G33" s="107">
        <v>3262</v>
      </c>
      <c r="H33" s="107"/>
      <c r="I33" s="107">
        <v>6739</v>
      </c>
      <c r="J33" s="107">
        <v>15554</v>
      </c>
      <c r="K33" s="107">
        <v>2429</v>
      </c>
      <c r="L33" s="107">
        <v>2982</v>
      </c>
      <c r="M33" s="107">
        <v>10</v>
      </c>
      <c r="N33" s="107"/>
      <c r="O33" s="107">
        <v>116330</v>
      </c>
      <c r="P33" s="107">
        <v>986</v>
      </c>
      <c r="Q33" s="107">
        <v>111</v>
      </c>
      <c r="R33" s="107">
        <v>62950</v>
      </c>
      <c r="S33" s="107">
        <v>3960</v>
      </c>
      <c r="T33" s="107">
        <v>350</v>
      </c>
      <c r="U33" s="107">
        <v>1644</v>
      </c>
      <c r="V33" s="107">
        <v>133</v>
      </c>
      <c r="W33" s="107">
        <v>1655</v>
      </c>
      <c r="X33" s="107"/>
      <c r="Y33" s="107">
        <v>6552</v>
      </c>
      <c r="Z33" s="107">
        <v>1130</v>
      </c>
      <c r="AA33" s="107">
        <v>4545</v>
      </c>
      <c r="AB33" s="107">
        <v>9078</v>
      </c>
      <c r="AC33" s="107">
        <v>5105</v>
      </c>
      <c r="AD33" s="107">
        <v>40520</v>
      </c>
      <c r="AE33" s="107">
        <v>3327</v>
      </c>
      <c r="AF33" s="107">
        <v>61</v>
      </c>
      <c r="AG33" s="107">
        <v>3655</v>
      </c>
      <c r="AH33" s="107"/>
      <c r="AI33" s="107">
        <v>887</v>
      </c>
      <c r="AJ33" s="107">
        <v>5522</v>
      </c>
      <c r="AK33" s="107">
        <v>293</v>
      </c>
      <c r="AL33" s="107">
        <v>45</v>
      </c>
      <c r="AM33" s="107"/>
      <c r="AN33" s="107">
        <v>2279</v>
      </c>
      <c r="AO33" s="107">
        <v>819</v>
      </c>
      <c r="AP33" s="107">
        <v>197</v>
      </c>
      <c r="AQ33" s="107">
        <v>1406</v>
      </c>
      <c r="AR33" s="107">
        <v>90</v>
      </c>
      <c r="AS33" s="107">
        <v>32816</v>
      </c>
      <c r="AT33" s="107">
        <v>1087</v>
      </c>
      <c r="AU33" s="107">
        <v>84687</v>
      </c>
      <c r="AV33" s="107">
        <v>1</v>
      </c>
      <c r="AW33" s="107">
        <v>3170</v>
      </c>
      <c r="AX33" s="107">
        <v>2163</v>
      </c>
      <c r="AY33" s="107">
        <v>4720</v>
      </c>
      <c r="AZ33" s="107">
        <v>1152</v>
      </c>
      <c r="BA33" s="107">
        <v>130</v>
      </c>
      <c r="BB33" s="107">
        <v>12750</v>
      </c>
      <c r="BC33" s="107"/>
      <c r="BD33" s="107"/>
      <c r="BE33" s="107">
        <v>2804</v>
      </c>
      <c r="BF33" s="107">
        <v>118</v>
      </c>
      <c r="BG33" s="107">
        <v>119</v>
      </c>
      <c r="BH33" s="107">
        <v>324</v>
      </c>
      <c r="BI33" s="107">
        <v>2805</v>
      </c>
      <c r="BJ33" s="107">
        <v>0</v>
      </c>
      <c r="BK33" s="107">
        <v>12033</v>
      </c>
    </row>
    <row r="34" spans="1:63" ht="13.35" customHeight="1">
      <c r="A34" s="14"/>
      <c r="B34" s="99"/>
      <c r="C34" s="111"/>
      <c r="D34" s="111"/>
      <c r="E34" s="111"/>
      <c r="F34" s="111"/>
      <c r="G34" s="111"/>
      <c r="H34" s="111"/>
      <c r="I34" s="111"/>
      <c r="J34" s="111"/>
      <c r="K34" s="111"/>
      <c r="L34" s="111"/>
      <c r="M34" s="111"/>
      <c r="N34" s="111"/>
      <c r="O34" s="111"/>
      <c r="P34" s="111"/>
      <c r="Q34" s="111"/>
      <c r="R34" s="111"/>
      <c r="S34" s="111"/>
      <c r="T34" s="111"/>
      <c r="U34" s="111"/>
      <c r="V34" s="111"/>
      <c r="W34" s="111"/>
      <c r="X34" s="111"/>
      <c r="Y34" s="111"/>
      <c r="Z34" s="111"/>
      <c r="AA34" s="111"/>
      <c r="AB34" s="111"/>
      <c r="AC34" s="111"/>
      <c r="AD34" s="111"/>
      <c r="AE34" s="111"/>
      <c r="AF34" s="111"/>
      <c r="AG34" s="111"/>
      <c r="AH34" s="111"/>
      <c r="AI34" s="111"/>
      <c r="AJ34" s="111"/>
      <c r="AK34" s="111"/>
      <c r="AL34" s="111"/>
      <c r="AM34" s="111"/>
      <c r="AN34" s="111"/>
      <c r="AO34" s="111"/>
      <c r="AP34" s="111"/>
      <c r="AQ34" s="111"/>
      <c r="AR34" s="111"/>
      <c r="AS34" s="111"/>
      <c r="AT34" s="111"/>
      <c r="AU34" s="111"/>
      <c r="AV34" s="111"/>
      <c r="AW34" s="111"/>
      <c r="AX34" s="111"/>
      <c r="AY34" s="111"/>
      <c r="AZ34" s="111"/>
      <c r="BA34" s="111"/>
      <c r="BB34" s="111"/>
      <c r="BC34" s="111"/>
      <c r="BD34" s="111"/>
      <c r="BE34" s="111"/>
      <c r="BF34" s="111"/>
      <c r="BG34" s="111"/>
      <c r="BH34" s="111"/>
      <c r="BI34" s="111"/>
      <c r="BJ34" s="111"/>
      <c r="BK34" s="111"/>
    </row>
    <row r="35" spans="1:63" ht="13.35" customHeight="1">
      <c r="A35" s="17" t="s">
        <v>27</v>
      </c>
      <c r="B35" s="96">
        <f>SUM(B36:B40)</f>
        <v>3116337.2206788021</v>
      </c>
      <c r="C35" s="112">
        <f t="shared" ref="C35:BK35" si="7">SUM(C36:C40)</f>
        <v>2013600</v>
      </c>
      <c r="D35" s="112">
        <f t="shared" si="7"/>
        <v>1532</v>
      </c>
      <c r="E35" s="112">
        <f t="shared" si="7"/>
        <v>8886</v>
      </c>
      <c r="F35" s="112">
        <f t="shared" si="7"/>
        <v>7105</v>
      </c>
      <c r="G35" s="112">
        <f t="shared" si="7"/>
        <v>3262</v>
      </c>
      <c r="H35" s="112">
        <f t="shared" si="7"/>
        <v>131</v>
      </c>
      <c r="I35" s="112">
        <f t="shared" si="7"/>
        <v>26132</v>
      </c>
      <c r="J35" s="112">
        <f t="shared" si="7"/>
        <v>15554</v>
      </c>
      <c r="K35" s="112">
        <f t="shared" si="7"/>
        <v>11734</v>
      </c>
      <c r="L35" s="112">
        <f t="shared" si="7"/>
        <v>16946</v>
      </c>
      <c r="M35" s="112">
        <f t="shared" si="7"/>
        <v>1688</v>
      </c>
      <c r="N35" s="112">
        <f t="shared" si="7"/>
        <v>2190</v>
      </c>
      <c r="O35" s="112">
        <f t="shared" si="7"/>
        <v>170712</v>
      </c>
      <c r="P35" s="112">
        <f t="shared" si="7"/>
        <v>986</v>
      </c>
      <c r="Q35" s="112">
        <f t="shared" si="7"/>
        <v>25044</v>
      </c>
      <c r="R35" s="112">
        <f t="shared" si="7"/>
        <v>95041</v>
      </c>
      <c r="S35" s="112">
        <f t="shared" si="7"/>
        <v>4780</v>
      </c>
      <c r="T35" s="112">
        <f t="shared" si="7"/>
        <v>350</v>
      </c>
      <c r="U35" s="112">
        <f t="shared" si="7"/>
        <v>8242</v>
      </c>
      <c r="V35" s="112">
        <f t="shared" si="7"/>
        <v>1410</v>
      </c>
      <c r="W35" s="112">
        <f t="shared" si="7"/>
        <v>1655</v>
      </c>
      <c r="X35" s="112">
        <f t="shared" si="7"/>
        <v>16666</v>
      </c>
      <c r="Y35" s="112">
        <f t="shared" si="7"/>
        <v>6643</v>
      </c>
      <c r="Z35" s="112">
        <f t="shared" si="7"/>
        <v>1130</v>
      </c>
      <c r="AA35" s="112">
        <f t="shared" si="7"/>
        <v>4545</v>
      </c>
      <c r="AB35" s="112">
        <f t="shared" si="7"/>
        <v>27046</v>
      </c>
      <c r="AC35" s="112">
        <f t="shared" si="7"/>
        <v>8105</v>
      </c>
      <c r="AD35" s="112">
        <f t="shared" si="7"/>
        <v>57786</v>
      </c>
      <c r="AE35" s="112">
        <f t="shared" si="7"/>
        <v>4464</v>
      </c>
      <c r="AF35" s="112">
        <f t="shared" si="7"/>
        <v>370</v>
      </c>
      <c r="AG35" s="112">
        <f t="shared" si="7"/>
        <v>3898</v>
      </c>
      <c r="AH35" s="112">
        <f t="shared" si="7"/>
        <v>1014</v>
      </c>
      <c r="AI35" s="112">
        <f t="shared" si="7"/>
        <v>12783</v>
      </c>
      <c r="AJ35" s="112">
        <f t="shared" si="7"/>
        <v>33112</v>
      </c>
      <c r="AK35" s="112">
        <f t="shared" si="7"/>
        <v>823</v>
      </c>
      <c r="AL35" s="112">
        <f t="shared" si="7"/>
        <v>3426</v>
      </c>
      <c r="AM35" s="112">
        <f t="shared" si="7"/>
        <v>130112</v>
      </c>
      <c r="AN35" s="112">
        <f t="shared" si="7"/>
        <v>2279</v>
      </c>
      <c r="AO35" s="112">
        <f t="shared" si="7"/>
        <v>819</v>
      </c>
      <c r="AP35" s="112">
        <f t="shared" si="7"/>
        <v>790</v>
      </c>
      <c r="AQ35" s="112">
        <f t="shared" si="7"/>
        <v>1406</v>
      </c>
      <c r="AR35" s="112">
        <f t="shared" si="7"/>
        <v>9747</v>
      </c>
      <c r="AS35" s="112">
        <f t="shared" si="7"/>
        <v>47922</v>
      </c>
      <c r="AT35" s="112">
        <f t="shared" si="7"/>
        <v>1087</v>
      </c>
      <c r="AU35" s="112">
        <f t="shared" si="7"/>
        <v>144598.220678802</v>
      </c>
      <c r="AV35" s="112">
        <f t="shared" si="7"/>
        <v>991</v>
      </c>
      <c r="AW35" s="112">
        <f t="shared" si="7"/>
        <v>4841</v>
      </c>
      <c r="AX35" s="112">
        <f t="shared" si="7"/>
        <v>2277</v>
      </c>
      <c r="AY35" s="112">
        <f t="shared" si="7"/>
        <v>5130</v>
      </c>
      <c r="AZ35" s="112">
        <f t="shared" si="7"/>
        <v>1280</v>
      </c>
      <c r="BA35" s="112">
        <f t="shared" si="7"/>
        <v>838</v>
      </c>
      <c r="BB35" s="112">
        <f t="shared" si="7"/>
        <v>66851</v>
      </c>
      <c r="BC35" s="112">
        <f t="shared" si="7"/>
        <v>3475</v>
      </c>
      <c r="BD35" s="112">
        <f t="shared" si="7"/>
        <v>304</v>
      </c>
      <c r="BE35" s="112">
        <f t="shared" si="7"/>
        <v>23736</v>
      </c>
      <c r="BF35" s="112">
        <f t="shared" si="7"/>
        <v>5185</v>
      </c>
      <c r="BG35" s="112">
        <f t="shared" si="7"/>
        <v>783</v>
      </c>
      <c r="BH35" s="112">
        <f t="shared" si="7"/>
        <v>12995</v>
      </c>
      <c r="BI35" s="112">
        <f t="shared" si="7"/>
        <v>2805</v>
      </c>
      <c r="BJ35" s="112">
        <f t="shared" si="7"/>
        <v>0</v>
      </c>
      <c r="BK35" s="112">
        <f t="shared" si="7"/>
        <v>47295</v>
      </c>
    </row>
    <row r="36" spans="1:63" ht="13.35" customHeight="1">
      <c r="A36" s="9" t="s">
        <v>28</v>
      </c>
      <c r="B36" s="98">
        <f t="shared" ref="B36:B40" si="8">SUM(C36:BK36)</f>
        <v>667494.03754600312</v>
      </c>
      <c r="C36" s="107">
        <v>279613</v>
      </c>
      <c r="D36" s="107"/>
      <c r="E36" s="107"/>
      <c r="F36" s="107"/>
      <c r="G36" s="107"/>
      <c r="H36" s="107"/>
      <c r="I36" s="107"/>
      <c r="J36" s="107">
        <v>15214</v>
      </c>
      <c r="K36" s="107"/>
      <c r="L36" s="107">
        <v>198</v>
      </c>
      <c r="M36" s="107"/>
      <c r="N36" s="107">
        <v>824</v>
      </c>
      <c r="O36" s="107">
        <v>0</v>
      </c>
      <c r="P36" s="107"/>
      <c r="Q36" s="107">
        <v>5233</v>
      </c>
      <c r="R36" s="107">
        <v>92790</v>
      </c>
      <c r="S36" s="107"/>
      <c r="T36" s="107"/>
      <c r="U36" s="107"/>
      <c r="V36" s="107">
        <v>300</v>
      </c>
      <c r="W36" s="107">
        <v>0</v>
      </c>
      <c r="X36" s="107">
        <v>15022</v>
      </c>
      <c r="Y36" s="107"/>
      <c r="Z36" s="107"/>
      <c r="AA36" s="107"/>
      <c r="AB36" s="107"/>
      <c r="AC36" s="107"/>
      <c r="AD36" s="107">
        <v>1</v>
      </c>
      <c r="AE36" s="107">
        <v>286</v>
      </c>
      <c r="AF36" s="107"/>
      <c r="AG36" s="107"/>
      <c r="AH36" s="107"/>
      <c r="AI36" s="107">
        <v>453</v>
      </c>
      <c r="AJ36" s="107">
        <v>7131</v>
      </c>
      <c r="AK36" s="107">
        <v>53</v>
      </c>
      <c r="AL36" s="107"/>
      <c r="AM36" s="107">
        <v>125082</v>
      </c>
      <c r="AN36" s="107">
        <v>0</v>
      </c>
      <c r="AO36" s="107"/>
      <c r="AP36" s="107">
        <v>9</v>
      </c>
      <c r="AQ36" s="107"/>
      <c r="AR36" s="107">
        <v>0</v>
      </c>
      <c r="AS36" s="107">
        <v>31406</v>
      </c>
      <c r="AT36" s="107"/>
      <c r="AU36" s="107">
        <v>41097.03754600315</v>
      </c>
      <c r="AV36" s="107"/>
      <c r="AW36" s="107"/>
      <c r="AX36" s="107">
        <v>0</v>
      </c>
      <c r="AY36" s="107"/>
      <c r="AZ36" s="107"/>
      <c r="BA36" s="107">
        <v>0</v>
      </c>
      <c r="BB36" s="107"/>
      <c r="BC36" s="107"/>
      <c r="BD36" s="107"/>
      <c r="BE36" s="107">
        <v>16375</v>
      </c>
      <c r="BF36" s="107"/>
      <c r="BG36" s="107"/>
      <c r="BH36" s="107"/>
      <c r="BI36" s="107"/>
      <c r="BJ36" s="107"/>
      <c r="BK36" s="107">
        <v>36407</v>
      </c>
    </row>
    <row r="37" spans="1:63" ht="13.35" customHeight="1">
      <c r="A37" s="9" t="s">
        <v>29</v>
      </c>
      <c r="B37" s="98">
        <f t="shared" si="8"/>
        <v>316543.91648182797</v>
      </c>
      <c r="C37" s="107">
        <v>290619</v>
      </c>
      <c r="D37" s="107"/>
      <c r="E37" s="107"/>
      <c r="F37" s="107"/>
      <c r="G37" s="107">
        <v>100</v>
      </c>
      <c r="H37" s="107"/>
      <c r="I37" s="107"/>
      <c r="J37" s="107"/>
      <c r="K37" s="107"/>
      <c r="L37" s="107">
        <v>1325</v>
      </c>
      <c r="M37" s="107"/>
      <c r="N37" s="107"/>
      <c r="O37" s="107">
        <v>0</v>
      </c>
      <c r="P37" s="107"/>
      <c r="Q37" s="107">
        <v>0</v>
      </c>
      <c r="R37" s="107"/>
      <c r="S37" s="107">
        <v>563</v>
      </c>
      <c r="T37" s="107"/>
      <c r="U37" s="107">
        <v>2329</v>
      </c>
      <c r="V37" s="107"/>
      <c r="W37" s="107"/>
      <c r="X37" s="107"/>
      <c r="Y37" s="107"/>
      <c r="Z37" s="107"/>
      <c r="AA37" s="107"/>
      <c r="AB37" s="107">
        <v>838</v>
      </c>
      <c r="AC37" s="107"/>
      <c r="AD37" s="107">
        <v>1336</v>
      </c>
      <c r="AE37" s="107">
        <v>471</v>
      </c>
      <c r="AF37" s="107"/>
      <c r="AG37" s="107"/>
      <c r="AH37" s="107"/>
      <c r="AI37" s="107">
        <v>453</v>
      </c>
      <c r="AJ37" s="107">
        <v>3325</v>
      </c>
      <c r="AK37" s="107"/>
      <c r="AL37" s="107"/>
      <c r="AM37" s="107"/>
      <c r="AN37" s="107"/>
      <c r="AO37" s="107"/>
      <c r="AP37" s="107"/>
      <c r="AQ37" s="107"/>
      <c r="AR37" s="107">
        <v>0</v>
      </c>
      <c r="AS37" s="107"/>
      <c r="AT37" s="107"/>
      <c r="AU37" s="107">
        <v>14525.916481827982</v>
      </c>
      <c r="AV37" s="107"/>
      <c r="AW37" s="107">
        <v>659</v>
      </c>
      <c r="AX37" s="107">
        <v>0</v>
      </c>
      <c r="AY37" s="107"/>
      <c r="AZ37" s="107"/>
      <c r="BA37" s="107"/>
      <c r="BB37" s="107"/>
      <c r="BC37" s="107"/>
      <c r="BD37" s="107"/>
      <c r="BE37" s="107"/>
      <c r="BF37" s="107"/>
      <c r="BG37" s="107"/>
      <c r="BH37" s="107"/>
      <c r="BI37" s="107"/>
      <c r="BJ37" s="107"/>
      <c r="BK37" s="107"/>
    </row>
    <row r="38" spans="1:63" ht="13.35" customHeight="1">
      <c r="A38" s="9" t="s">
        <v>30</v>
      </c>
      <c r="B38" s="98">
        <f t="shared" si="8"/>
        <v>38645.266650970865</v>
      </c>
      <c r="C38" s="107"/>
      <c r="D38" s="107"/>
      <c r="E38" s="107"/>
      <c r="F38" s="107"/>
      <c r="G38" s="107"/>
      <c r="H38" s="107"/>
      <c r="I38" s="107"/>
      <c r="J38" s="107"/>
      <c r="K38" s="107"/>
      <c r="L38" s="107">
        <v>0</v>
      </c>
      <c r="M38" s="107"/>
      <c r="N38" s="107"/>
      <c r="O38" s="107">
        <v>35</v>
      </c>
      <c r="P38" s="107"/>
      <c r="Q38" s="107">
        <v>14138</v>
      </c>
      <c r="R38" s="107"/>
      <c r="S38" s="107"/>
      <c r="T38" s="107"/>
      <c r="U38" s="107"/>
      <c r="V38" s="107"/>
      <c r="W38" s="107"/>
      <c r="X38" s="107"/>
      <c r="Y38" s="107"/>
      <c r="Z38" s="107"/>
      <c r="AA38" s="107"/>
      <c r="AB38" s="107"/>
      <c r="AC38" s="107"/>
      <c r="AD38" s="107">
        <v>0</v>
      </c>
      <c r="AE38" s="107"/>
      <c r="AF38" s="107"/>
      <c r="AG38" s="107"/>
      <c r="AH38" s="107"/>
      <c r="AI38" s="107"/>
      <c r="AJ38" s="107">
        <v>13251</v>
      </c>
      <c r="AK38" s="107"/>
      <c r="AL38" s="107"/>
      <c r="AM38" s="107"/>
      <c r="AN38" s="107"/>
      <c r="AO38" s="107"/>
      <c r="AP38" s="107"/>
      <c r="AQ38" s="107"/>
      <c r="AR38" s="107">
        <v>9657</v>
      </c>
      <c r="AS38" s="107"/>
      <c r="AT38" s="107"/>
      <c r="AU38" s="107">
        <v>1314.2666509708679</v>
      </c>
      <c r="AV38" s="107"/>
      <c r="AW38" s="107">
        <v>40</v>
      </c>
      <c r="AX38" s="107">
        <v>0</v>
      </c>
      <c r="AY38" s="107"/>
      <c r="AZ38" s="107"/>
      <c r="BA38" s="107">
        <v>210</v>
      </c>
      <c r="BB38" s="107"/>
      <c r="BC38" s="107"/>
      <c r="BD38" s="107"/>
      <c r="BE38" s="107"/>
      <c r="BF38" s="107"/>
      <c r="BG38" s="107"/>
      <c r="BH38" s="107"/>
      <c r="BI38" s="107"/>
      <c r="BJ38" s="107"/>
      <c r="BK38" s="107"/>
    </row>
    <row r="39" spans="1:63" ht="13.35" customHeight="1">
      <c r="A39" s="9" t="s">
        <v>31</v>
      </c>
      <c r="B39" s="98">
        <f t="shared" si="8"/>
        <v>93730</v>
      </c>
      <c r="C39" s="107"/>
      <c r="D39" s="107"/>
      <c r="E39" s="107">
        <v>4637</v>
      </c>
      <c r="F39" s="107"/>
      <c r="G39" s="107"/>
      <c r="H39" s="107"/>
      <c r="I39" s="107"/>
      <c r="J39" s="107"/>
      <c r="K39" s="107"/>
      <c r="L39" s="107">
        <v>9337</v>
      </c>
      <c r="M39" s="107">
        <v>114</v>
      </c>
      <c r="N39" s="107">
        <v>472</v>
      </c>
      <c r="O39" s="107">
        <v>22898</v>
      </c>
      <c r="P39" s="107"/>
      <c r="Q39" s="107">
        <v>0</v>
      </c>
      <c r="R39" s="107"/>
      <c r="S39" s="107">
        <v>165</v>
      </c>
      <c r="T39" s="107"/>
      <c r="U39" s="107">
        <v>5270</v>
      </c>
      <c r="V39" s="107"/>
      <c r="W39" s="107"/>
      <c r="X39" s="107"/>
      <c r="Y39" s="107"/>
      <c r="Z39" s="107"/>
      <c r="AA39" s="107"/>
      <c r="AB39" s="107"/>
      <c r="AC39" s="107"/>
      <c r="AD39" s="107">
        <v>19042</v>
      </c>
      <c r="AE39" s="107"/>
      <c r="AF39" s="107"/>
      <c r="AG39" s="107"/>
      <c r="AH39" s="107"/>
      <c r="AI39" s="107"/>
      <c r="AJ39" s="107"/>
      <c r="AK39" s="107"/>
      <c r="AL39" s="107"/>
      <c r="AM39" s="107"/>
      <c r="AN39" s="107"/>
      <c r="AO39" s="107"/>
      <c r="AP39" s="107"/>
      <c r="AQ39" s="107"/>
      <c r="AR39" s="107">
        <v>0</v>
      </c>
      <c r="AS39" s="107"/>
      <c r="AT39" s="107"/>
      <c r="AU39" s="107">
        <f>45320-19025</f>
        <v>26295</v>
      </c>
      <c r="AV39" s="107"/>
      <c r="AW39" s="107">
        <v>793</v>
      </c>
      <c r="AX39" s="107">
        <v>230</v>
      </c>
      <c r="AY39" s="107"/>
      <c r="AZ39" s="107"/>
      <c r="BA39" s="107"/>
      <c r="BB39" s="107"/>
      <c r="BC39" s="107"/>
      <c r="BD39" s="107"/>
      <c r="BE39" s="107"/>
      <c r="BF39" s="107">
        <v>3230</v>
      </c>
      <c r="BG39" s="107"/>
      <c r="BH39" s="107"/>
      <c r="BI39" s="107">
        <v>1247</v>
      </c>
      <c r="BJ39" s="107"/>
      <c r="BK39" s="107"/>
    </row>
    <row r="40" spans="1:63" ht="13.35" customHeight="1">
      <c r="A40" s="9" t="s">
        <v>26</v>
      </c>
      <c r="B40" s="98">
        <f t="shared" si="8"/>
        <v>1999924</v>
      </c>
      <c r="C40" s="107">
        <v>1443368</v>
      </c>
      <c r="D40" s="107">
        <v>1532</v>
      </c>
      <c r="E40" s="107">
        <v>4249</v>
      </c>
      <c r="F40" s="107">
        <v>7105</v>
      </c>
      <c r="G40" s="107">
        <v>3162</v>
      </c>
      <c r="H40" s="107">
        <v>131</v>
      </c>
      <c r="I40" s="107">
        <v>26132</v>
      </c>
      <c r="J40" s="107">
        <v>340</v>
      </c>
      <c r="K40" s="107">
        <v>11734</v>
      </c>
      <c r="L40" s="107">
        <v>6086</v>
      </c>
      <c r="M40" s="107">
        <v>1574</v>
      </c>
      <c r="N40" s="107">
        <v>894</v>
      </c>
      <c r="O40" s="107">
        <f>170677-22898</f>
        <v>147779</v>
      </c>
      <c r="P40" s="107">
        <v>986</v>
      </c>
      <c r="Q40" s="107">
        <v>5673</v>
      </c>
      <c r="R40" s="107">
        <v>2251</v>
      </c>
      <c r="S40" s="107">
        <v>4052</v>
      </c>
      <c r="T40" s="107">
        <v>350</v>
      </c>
      <c r="U40" s="107">
        <v>643</v>
      </c>
      <c r="V40" s="107">
        <v>1110</v>
      </c>
      <c r="W40" s="107">
        <v>1655</v>
      </c>
      <c r="X40" s="107">
        <v>1644</v>
      </c>
      <c r="Y40" s="107">
        <v>6643</v>
      </c>
      <c r="Z40" s="107">
        <v>1130</v>
      </c>
      <c r="AA40" s="107">
        <v>4545</v>
      </c>
      <c r="AB40" s="107">
        <v>26208</v>
      </c>
      <c r="AC40" s="107">
        <v>8105</v>
      </c>
      <c r="AD40" s="107">
        <f>56449-19042</f>
        <v>37407</v>
      </c>
      <c r="AE40" s="107">
        <v>3707</v>
      </c>
      <c r="AF40" s="107">
        <v>370</v>
      </c>
      <c r="AG40" s="107">
        <v>3898</v>
      </c>
      <c r="AH40" s="107">
        <v>1014</v>
      </c>
      <c r="AI40" s="107">
        <v>11877</v>
      </c>
      <c r="AJ40" s="107">
        <v>9405</v>
      </c>
      <c r="AK40" s="107">
        <v>770</v>
      </c>
      <c r="AL40" s="107">
        <v>3426</v>
      </c>
      <c r="AM40" s="107">
        <v>5030</v>
      </c>
      <c r="AN40" s="107">
        <v>2279</v>
      </c>
      <c r="AO40" s="107">
        <v>819</v>
      </c>
      <c r="AP40" s="107">
        <v>781</v>
      </c>
      <c r="AQ40" s="107">
        <v>1406</v>
      </c>
      <c r="AR40" s="107">
        <f>46+4+40</f>
        <v>90</v>
      </c>
      <c r="AS40" s="107">
        <v>16516</v>
      </c>
      <c r="AT40" s="107">
        <v>1087</v>
      </c>
      <c r="AU40" s="107">
        <f>42341+19025</f>
        <v>61366</v>
      </c>
      <c r="AV40" s="107">
        <v>991</v>
      </c>
      <c r="AW40" s="107">
        <v>3349</v>
      </c>
      <c r="AX40" s="107">
        <v>2047</v>
      </c>
      <c r="AY40" s="107">
        <v>5130</v>
      </c>
      <c r="AZ40" s="107">
        <v>1280</v>
      </c>
      <c r="BA40" s="107">
        <v>628</v>
      </c>
      <c r="BB40" s="107">
        <v>66851</v>
      </c>
      <c r="BC40" s="107">
        <v>3475</v>
      </c>
      <c r="BD40" s="107">
        <v>304</v>
      </c>
      <c r="BE40" s="107">
        <v>7361</v>
      </c>
      <c r="BF40" s="107">
        <v>1955</v>
      </c>
      <c r="BG40" s="107">
        <v>783</v>
      </c>
      <c r="BH40" s="107">
        <v>12995</v>
      </c>
      <c r="BI40" s="107">
        <v>1558</v>
      </c>
      <c r="BJ40" s="107">
        <v>0</v>
      </c>
      <c r="BK40" s="107">
        <v>10888</v>
      </c>
    </row>
    <row r="41" spans="1:63" ht="13.35" customHeight="1" thickBot="1">
      <c r="A41" s="5"/>
      <c r="B41" s="100"/>
      <c r="C41" s="107"/>
      <c r="D41" s="107"/>
      <c r="E41" s="107"/>
      <c r="F41" s="107"/>
      <c r="G41" s="107"/>
      <c r="H41" s="107"/>
      <c r="I41" s="107"/>
      <c r="J41" s="107"/>
      <c r="K41" s="107"/>
      <c r="L41" s="107"/>
      <c r="M41" s="107"/>
      <c r="N41" s="107"/>
      <c r="O41" s="107"/>
      <c r="P41" s="107"/>
      <c r="Q41" s="107"/>
      <c r="R41" s="107"/>
      <c r="S41" s="107"/>
      <c r="T41" s="107"/>
      <c r="U41" s="107"/>
      <c r="V41" s="107"/>
      <c r="W41" s="107"/>
      <c r="X41" s="107"/>
      <c r="Y41" s="107"/>
      <c r="Z41" s="107"/>
      <c r="AA41" s="107"/>
      <c r="AB41" s="107"/>
      <c r="AC41" s="107"/>
      <c r="AD41" s="107"/>
      <c r="AE41" s="107"/>
      <c r="AF41" s="107"/>
      <c r="AG41" s="107"/>
      <c r="AH41" s="107"/>
      <c r="AI41" s="107"/>
      <c r="AJ41" s="107"/>
      <c r="AK41" s="107"/>
      <c r="AL41" s="107"/>
      <c r="AM41" s="107"/>
      <c r="AN41" s="107"/>
      <c r="AO41" s="107"/>
      <c r="AP41" s="107"/>
      <c r="AQ41" s="107"/>
      <c r="AR41" s="107"/>
      <c r="AS41" s="107"/>
      <c r="AT41" s="107"/>
      <c r="AU41" s="107"/>
      <c r="AV41" s="107"/>
      <c r="AW41" s="107"/>
      <c r="AX41" s="107"/>
      <c r="AY41" s="107"/>
      <c r="AZ41" s="107"/>
      <c r="BA41" s="107"/>
      <c r="BB41" s="107"/>
      <c r="BC41" s="107"/>
      <c r="BD41" s="107"/>
      <c r="BE41" s="107"/>
      <c r="BF41" s="107"/>
      <c r="BG41" s="107"/>
      <c r="BH41" s="107"/>
      <c r="BI41" s="107"/>
      <c r="BJ41" s="107"/>
      <c r="BK41" s="107"/>
    </row>
    <row r="42" spans="1:63" ht="13.35" customHeight="1" thickBot="1">
      <c r="A42" s="41" t="s">
        <v>32</v>
      </c>
      <c r="B42" s="105"/>
      <c r="C42" s="111"/>
      <c r="D42" s="111"/>
      <c r="E42" s="111"/>
      <c r="F42" s="111"/>
      <c r="G42" s="111"/>
      <c r="H42" s="111"/>
      <c r="I42" s="111"/>
      <c r="J42" s="111"/>
      <c r="K42" s="111"/>
      <c r="L42" s="111"/>
      <c r="M42" s="111"/>
      <c r="N42" s="111"/>
      <c r="O42" s="111"/>
      <c r="P42" s="111"/>
      <c r="Q42" s="111"/>
      <c r="R42" s="111"/>
      <c r="S42" s="111"/>
      <c r="T42" s="111"/>
      <c r="U42" s="111"/>
      <c r="V42" s="111"/>
      <c r="W42" s="111"/>
      <c r="X42" s="111"/>
      <c r="Y42" s="111"/>
      <c r="Z42" s="111"/>
      <c r="AA42" s="111"/>
      <c r="AB42" s="111"/>
      <c r="AC42" s="111"/>
      <c r="AD42" s="111"/>
      <c r="AE42" s="111"/>
      <c r="AF42" s="111"/>
      <c r="AG42" s="111"/>
      <c r="AH42" s="111"/>
      <c r="AI42" s="111"/>
      <c r="AJ42" s="111"/>
      <c r="AK42" s="111"/>
      <c r="AL42" s="111"/>
      <c r="AM42" s="111"/>
      <c r="AN42" s="111"/>
      <c r="AO42" s="111"/>
      <c r="AP42" s="111"/>
      <c r="AQ42" s="111"/>
      <c r="AR42" s="111"/>
      <c r="AS42" s="111"/>
      <c r="AT42" s="111"/>
      <c r="AU42" s="111"/>
      <c r="AV42" s="111"/>
      <c r="AW42" s="111"/>
      <c r="AX42" s="111"/>
      <c r="AY42" s="111"/>
      <c r="AZ42" s="111"/>
      <c r="BA42" s="111"/>
      <c r="BB42" s="111"/>
      <c r="BC42" s="111"/>
      <c r="BD42" s="111"/>
      <c r="BE42" s="111"/>
      <c r="BF42" s="111"/>
      <c r="BG42" s="111"/>
      <c r="BH42" s="111"/>
      <c r="BI42" s="111"/>
      <c r="BJ42" s="111"/>
      <c r="BK42" s="111"/>
    </row>
    <row r="43" spans="1:63" ht="13.35" customHeight="1">
      <c r="A43" s="19" t="s">
        <v>12</v>
      </c>
      <c r="B43" s="98">
        <f>B16</f>
        <v>15075235</v>
      </c>
      <c r="C43" s="107">
        <f t="shared" ref="C43:BK43" si="9">SUM(C16)</f>
        <v>9283435</v>
      </c>
      <c r="D43" s="107">
        <f t="shared" si="9"/>
        <v>16791</v>
      </c>
      <c r="E43" s="107">
        <f t="shared" si="9"/>
        <v>50347</v>
      </c>
      <c r="F43" s="107">
        <f t="shared" si="9"/>
        <v>27718</v>
      </c>
      <c r="G43" s="107">
        <f t="shared" si="9"/>
        <v>25156</v>
      </c>
      <c r="H43" s="107">
        <f t="shared" si="9"/>
        <v>8944</v>
      </c>
      <c r="I43" s="107">
        <f t="shared" si="9"/>
        <v>227149</v>
      </c>
      <c r="J43" s="107">
        <f t="shared" si="9"/>
        <v>387589</v>
      </c>
      <c r="K43" s="107">
        <f t="shared" si="9"/>
        <v>20292</v>
      </c>
      <c r="L43" s="107">
        <f t="shared" si="9"/>
        <v>104143</v>
      </c>
      <c r="M43" s="107">
        <f t="shared" si="9"/>
        <v>22430</v>
      </c>
      <c r="N43" s="107">
        <f t="shared" si="9"/>
        <v>6614</v>
      </c>
      <c r="O43" s="107">
        <f t="shared" si="9"/>
        <v>1223985</v>
      </c>
      <c r="P43" s="107">
        <f t="shared" si="9"/>
        <v>9315</v>
      </c>
      <c r="Q43" s="107">
        <f t="shared" si="9"/>
        <v>11442</v>
      </c>
      <c r="R43" s="107">
        <f t="shared" si="9"/>
        <v>168945</v>
      </c>
      <c r="S43" s="107">
        <f t="shared" si="9"/>
        <v>205204</v>
      </c>
      <c r="T43" s="107">
        <f t="shared" si="9"/>
        <v>17189</v>
      </c>
      <c r="U43" s="107">
        <f t="shared" si="9"/>
        <v>87420</v>
      </c>
      <c r="V43" s="107">
        <f t="shared" si="9"/>
        <v>19412</v>
      </c>
      <c r="W43" s="107">
        <f t="shared" si="9"/>
        <v>15526</v>
      </c>
      <c r="X43" s="107">
        <f t="shared" si="9"/>
        <v>232789</v>
      </c>
      <c r="Y43" s="107">
        <f t="shared" si="9"/>
        <v>77039</v>
      </c>
      <c r="Z43" s="107">
        <f t="shared" si="9"/>
        <v>16392</v>
      </c>
      <c r="AA43" s="107">
        <f t="shared" si="9"/>
        <v>18296</v>
      </c>
      <c r="AB43" s="107">
        <f t="shared" si="9"/>
        <v>39719</v>
      </c>
      <c r="AC43" s="107">
        <f t="shared" si="9"/>
        <v>76734</v>
      </c>
      <c r="AD43" s="107">
        <f t="shared" si="9"/>
        <v>321228</v>
      </c>
      <c r="AE43" s="107">
        <f t="shared" si="9"/>
        <v>14516</v>
      </c>
      <c r="AF43" s="107">
        <f t="shared" si="9"/>
        <v>10984</v>
      </c>
      <c r="AG43" s="107">
        <f t="shared" si="9"/>
        <v>50694</v>
      </c>
      <c r="AH43" s="107">
        <f t="shared" si="9"/>
        <v>24467</v>
      </c>
      <c r="AI43" s="107">
        <f t="shared" si="9"/>
        <v>31853</v>
      </c>
      <c r="AJ43" s="107">
        <f t="shared" si="9"/>
        <v>107645</v>
      </c>
      <c r="AK43" s="107">
        <f t="shared" si="9"/>
        <v>20421</v>
      </c>
      <c r="AL43" s="107">
        <f t="shared" si="9"/>
        <v>57456</v>
      </c>
      <c r="AM43" s="107">
        <f t="shared" si="9"/>
        <v>213224</v>
      </c>
      <c r="AN43" s="107">
        <f t="shared" si="9"/>
        <v>24768</v>
      </c>
      <c r="AO43" s="107">
        <f t="shared" si="9"/>
        <v>22191</v>
      </c>
      <c r="AP43" s="107">
        <f t="shared" si="9"/>
        <v>6031</v>
      </c>
      <c r="AQ43" s="107">
        <f t="shared" si="9"/>
        <v>16864</v>
      </c>
      <c r="AR43" s="107">
        <f t="shared" si="9"/>
        <v>15876</v>
      </c>
      <c r="AS43" s="107">
        <f t="shared" si="9"/>
        <v>180521</v>
      </c>
      <c r="AT43" s="107">
        <f t="shared" si="9"/>
        <v>11870</v>
      </c>
      <c r="AU43" s="107">
        <f t="shared" si="9"/>
        <v>601088</v>
      </c>
      <c r="AV43" s="107">
        <f t="shared" si="9"/>
        <v>9820</v>
      </c>
      <c r="AW43" s="107">
        <f t="shared" si="9"/>
        <v>63427</v>
      </c>
      <c r="AX43" s="107">
        <f t="shared" si="9"/>
        <v>17741</v>
      </c>
      <c r="AY43" s="107">
        <f t="shared" si="9"/>
        <v>11427</v>
      </c>
      <c r="AZ43" s="107">
        <f t="shared" si="9"/>
        <v>148688</v>
      </c>
      <c r="BA43" s="107">
        <f t="shared" si="9"/>
        <v>39846</v>
      </c>
      <c r="BB43" s="107">
        <f t="shared" si="9"/>
        <v>249985</v>
      </c>
      <c r="BC43" s="107">
        <f t="shared" si="9"/>
        <v>11631</v>
      </c>
      <c r="BD43" s="107">
        <f t="shared" si="9"/>
        <v>22450</v>
      </c>
      <c r="BE43" s="107">
        <f t="shared" si="9"/>
        <v>181309</v>
      </c>
      <c r="BF43" s="107">
        <f t="shared" si="9"/>
        <v>8114</v>
      </c>
      <c r="BG43" s="107">
        <f t="shared" si="9"/>
        <v>8001</v>
      </c>
      <c r="BH43" s="107">
        <f t="shared" si="9"/>
        <v>60801</v>
      </c>
      <c r="BI43" s="107">
        <f t="shared" si="9"/>
        <v>16563</v>
      </c>
      <c r="BJ43" s="107">
        <f t="shared" si="9"/>
        <v>44575</v>
      </c>
      <c r="BK43" s="107">
        <f t="shared" si="9"/>
        <v>49145</v>
      </c>
    </row>
    <row r="44" spans="1:63" ht="13.35" customHeight="1">
      <c r="A44" s="19" t="s">
        <v>27</v>
      </c>
      <c r="B44" s="98">
        <f>B35</f>
        <v>3116337.2206788021</v>
      </c>
      <c r="C44" s="107">
        <f t="shared" ref="C44:BK44" si="10">SUM(C35)</f>
        <v>2013600</v>
      </c>
      <c r="D44" s="107">
        <f t="shared" si="10"/>
        <v>1532</v>
      </c>
      <c r="E44" s="107">
        <f t="shared" si="10"/>
        <v>8886</v>
      </c>
      <c r="F44" s="107">
        <f t="shared" si="10"/>
        <v>7105</v>
      </c>
      <c r="G44" s="107">
        <f t="shared" si="10"/>
        <v>3262</v>
      </c>
      <c r="H44" s="107">
        <f t="shared" si="10"/>
        <v>131</v>
      </c>
      <c r="I44" s="107">
        <f t="shared" si="10"/>
        <v>26132</v>
      </c>
      <c r="J44" s="107">
        <f t="shared" si="10"/>
        <v>15554</v>
      </c>
      <c r="K44" s="107">
        <f t="shared" si="10"/>
        <v>11734</v>
      </c>
      <c r="L44" s="107">
        <f t="shared" si="10"/>
        <v>16946</v>
      </c>
      <c r="M44" s="107">
        <f t="shared" si="10"/>
        <v>1688</v>
      </c>
      <c r="N44" s="107">
        <f t="shared" si="10"/>
        <v>2190</v>
      </c>
      <c r="O44" s="107">
        <f t="shared" si="10"/>
        <v>170712</v>
      </c>
      <c r="P44" s="107">
        <f t="shared" si="10"/>
        <v>986</v>
      </c>
      <c r="Q44" s="107">
        <f t="shared" si="10"/>
        <v>25044</v>
      </c>
      <c r="R44" s="107">
        <f t="shared" si="10"/>
        <v>95041</v>
      </c>
      <c r="S44" s="107">
        <f t="shared" si="10"/>
        <v>4780</v>
      </c>
      <c r="T44" s="107">
        <f t="shared" si="10"/>
        <v>350</v>
      </c>
      <c r="U44" s="107">
        <f t="shared" si="10"/>
        <v>8242</v>
      </c>
      <c r="V44" s="107">
        <f t="shared" si="10"/>
        <v>1410</v>
      </c>
      <c r="W44" s="107">
        <f t="shared" si="10"/>
        <v>1655</v>
      </c>
      <c r="X44" s="107">
        <f t="shared" si="10"/>
        <v>16666</v>
      </c>
      <c r="Y44" s="107">
        <f t="shared" si="10"/>
        <v>6643</v>
      </c>
      <c r="Z44" s="107">
        <f t="shared" si="10"/>
        <v>1130</v>
      </c>
      <c r="AA44" s="107">
        <f t="shared" si="10"/>
        <v>4545</v>
      </c>
      <c r="AB44" s="107">
        <f t="shared" si="10"/>
        <v>27046</v>
      </c>
      <c r="AC44" s="107">
        <f t="shared" si="10"/>
        <v>8105</v>
      </c>
      <c r="AD44" s="107">
        <f t="shared" si="10"/>
        <v>57786</v>
      </c>
      <c r="AE44" s="107">
        <f t="shared" si="10"/>
        <v>4464</v>
      </c>
      <c r="AF44" s="107">
        <f t="shared" si="10"/>
        <v>370</v>
      </c>
      <c r="AG44" s="107">
        <f t="shared" si="10"/>
        <v>3898</v>
      </c>
      <c r="AH44" s="107">
        <f t="shared" si="10"/>
        <v>1014</v>
      </c>
      <c r="AI44" s="107">
        <f t="shared" si="10"/>
        <v>12783</v>
      </c>
      <c r="AJ44" s="107">
        <f t="shared" si="10"/>
        <v>33112</v>
      </c>
      <c r="AK44" s="107">
        <f t="shared" si="10"/>
        <v>823</v>
      </c>
      <c r="AL44" s="107">
        <f t="shared" si="10"/>
        <v>3426</v>
      </c>
      <c r="AM44" s="107">
        <f t="shared" si="10"/>
        <v>130112</v>
      </c>
      <c r="AN44" s="107">
        <f t="shared" si="10"/>
        <v>2279</v>
      </c>
      <c r="AO44" s="107">
        <f t="shared" si="10"/>
        <v>819</v>
      </c>
      <c r="AP44" s="107">
        <f t="shared" si="10"/>
        <v>790</v>
      </c>
      <c r="AQ44" s="107">
        <f t="shared" si="10"/>
        <v>1406</v>
      </c>
      <c r="AR44" s="107">
        <f t="shared" si="10"/>
        <v>9747</v>
      </c>
      <c r="AS44" s="107">
        <f t="shared" si="10"/>
        <v>47922</v>
      </c>
      <c r="AT44" s="107">
        <f t="shared" si="10"/>
        <v>1087</v>
      </c>
      <c r="AU44" s="107">
        <f t="shared" si="10"/>
        <v>144598.220678802</v>
      </c>
      <c r="AV44" s="107">
        <f t="shared" si="10"/>
        <v>991</v>
      </c>
      <c r="AW44" s="107">
        <f t="shared" si="10"/>
        <v>4841</v>
      </c>
      <c r="AX44" s="107">
        <f t="shared" si="10"/>
        <v>2277</v>
      </c>
      <c r="AY44" s="107">
        <f t="shared" si="10"/>
        <v>5130</v>
      </c>
      <c r="AZ44" s="107">
        <f t="shared" si="10"/>
        <v>1280</v>
      </c>
      <c r="BA44" s="107">
        <f t="shared" si="10"/>
        <v>838</v>
      </c>
      <c r="BB44" s="107">
        <f t="shared" si="10"/>
        <v>66851</v>
      </c>
      <c r="BC44" s="107">
        <f t="shared" si="10"/>
        <v>3475</v>
      </c>
      <c r="BD44" s="107">
        <f t="shared" si="10"/>
        <v>304</v>
      </c>
      <c r="BE44" s="107">
        <f t="shared" si="10"/>
        <v>23736</v>
      </c>
      <c r="BF44" s="107">
        <f t="shared" si="10"/>
        <v>5185</v>
      </c>
      <c r="BG44" s="107">
        <f t="shared" si="10"/>
        <v>783</v>
      </c>
      <c r="BH44" s="107">
        <f t="shared" si="10"/>
        <v>12995</v>
      </c>
      <c r="BI44" s="107">
        <f t="shared" si="10"/>
        <v>2805</v>
      </c>
      <c r="BJ44" s="107">
        <f t="shared" si="10"/>
        <v>0</v>
      </c>
      <c r="BK44" s="107">
        <f t="shared" si="10"/>
        <v>47295</v>
      </c>
    </row>
    <row r="45" spans="1:63" ht="13.35" customHeight="1">
      <c r="A45" s="10"/>
      <c r="B45" s="100"/>
      <c r="C45" s="107"/>
      <c r="D45" s="107"/>
      <c r="E45" s="107"/>
      <c r="F45" s="107"/>
      <c r="G45" s="107"/>
      <c r="H45" s="107"/>
      <c r="I45" s="107"/>
      <c r="J45" s="107"/>
      <c r="K45" s="107"/>
      <c r="L45" s="107"/>
      <c r="M45" s="107"/>
      <c r="N45" s="107"/>
      <c r="O45" s="107"/>
      <c r="P45" s="107"/>
      <c r="Q45" s="107"/>
      <c r="R45" s="107"/>
      <c r="S45" s="107"/>
      <c r="T45" s="107"/>
      <c r="U45" s="107"/>
      <c r="V45" s="107"/>
      <c r="W45" s="107"/>
      <c r="X45" s="107"/>
      <c r="Y45" s="107"/>
      <c r="Z45" s="107"/>
      <c r="AA45" s="107"/>
      <c r="AB45" s="107"/>
      <c r="AC45" s="107"/>
      <c r="AD45" s="107"/>
      <c r="AE45" s="107"/>
      <c r="AF45" s="107"/>
      <c r="AG45" s="107"/>
      <c r="AH45" s="107"/>
      <c r="AI45" s="107"/>
      <c r="AJ45" s="107"/>
      <c r="AK45" s="107"/>
      <c r="AL45" s="107"/>
      <c r="AM45" s="107"/>
      <c r="AN45" s="107"/>
      <c r="AO45" s="107"/>
      <c r="AP45" s="107"/>
      <c r="AQ45" s="107"/>
      <c r="AR45" s="107"/>
      <c r="AS45" s="107"/>
      <c r="AT45" s="107"/>
      <c r="AU45" s="107"/>
      <c r="AV45" s="107"/>
      <c r="AW45" s="107"/>
      <c r="AX45" s="107"/>
      <c r="AY45" s="107"/>
      <c r="AZ45" s="107"/>
      <c r="BA45" s="107"/>
      <c r="BB45" s="107"/>
      <c r="BC45" s="107"/>
      <c r="BD45" s="107"/>
      <c r="BE45" s="107"/>
      <c r="BF45" s="107"/>
      <c r="BG45" s="107"/>
      <c r="BH45" s="107"/>
      <c r="BI45" s="107"/>
      <c r="BJ45" s="107"/>
      <c r="BK45" s="107"/>
    </row>
    <row r="46" spans="1:63" ht="13.35" customHeight="1">
      <c r="A46" s="18" t="s">
        <v>33</v>
      </c>
      <c r="B46" s="101">
        <f>SUM(B43:B44)</f>
        <v>18191572.220678803</v>
      </c>
      <c r="C46" s="102">
        <f t="shared" ref="C46:BK46" si="11">SUM(C43:C44)</f>
        <v>11297035</v>
      </c>
      <c r="D46" s="102">
        <f t="shared" si="11"/>
        <v>18323</v>
      </c>
      <c r="E46" s="102">
        <f t="shared" si="11"/>
        <v>59233</v>
      </c>
      <c r="F46" s="102">
        <f t="shared" si="11"/>
        <v>34823</v>
      </c>
      <c r="G46" s="102">
        <f t="shared" si="11"/>
        <v>28418</v>
      </c>
      <c r="H46" s="102">
        <f t="shared" si="11"/>
        <v>9075</v>
      </c>
      <c r="I46" s="102">
        <f t="shared" si="11"/>
        <v>253281</v>
      </c>
      <c r="J46" s="102">
        <f t="shared" si="11"/>
        <v>403143</v>
      </c>
      <c r="K46" s="102">
        <f t="shared" si="11"/>
        <v>32026</v>
      </c>
      <c r="L46" s="102">
        <f t="shared" si="11"/>
        <v>121089</v>
      </c>
      <c r="M46" s="102">
        <f t="shared" si="11"/>
        <v>24118</v>
      </c>
      <c r="N46" s="102">
        <f t="shared" si="11"/>
        <v>8804</v>
      </c>
      <c r="O46" s="102">
        <f t="shared" si="11"/>
        <v>1394697</v>
      </c>
      <c r="P46" s="102">
        <f t="shared" si="11"/>
        <v>10301</v>
      </c>
      <c r="Q46" s="102">
        <f t="shared" si="11"/>
        <v>36486</v>
      </c>
      <c r="R46" s="102">
        <f t="shared" si="11"/>
        <v>263986</v>
      </c>
      <c r="S46" s="102">
        <f t="shared" si="11"/>
        <v>209984</v>
      </c>
      <c r="T46" s="102">
        <f t="shared" si="11"/>
        <v>17539</v>
      </c>
      <c r="U46" s="102">
        <f t="shared" si="11"/>
        <v>95662</v>
      </c>
      <c r="V46" s="102">
        <f t="shared" si="11"/>
        <v>20822</v>
      </c>
      <c r="W46" s="102">
        <f t="shared" si="11"/>
        <v>17181</v>
      </c>
      <c r="X46" s="102">
        <f t="shared" si="11"/>
        <v>249455</v>
      </c>
      <c r="Y46" s="102">
        <f t="shared" si="11"/>
        <v>83682</v>
      </c>
      <c r="Z46" s="102">
        <f t="shared" si="11"/>
        <v>17522</v>
      </c>
      <c r="AA46" s="102">
        <f t="shared" si="11"/>
        <v>22841</v>
      </c>
      <c r="AB46" s="102">
        <f t="shared" si="11"/>
        <v>66765</v>
      </c>
      <c r="AC46" s="102">
        <f t="shared" si="11"/>
        <v>84839</v>
      </c>
      <c r="AD46" s="102">
        <f t="shared" si="11"/>
        <v>379014</v>
      </c>
      <c r="AE46" s="102">
        <f t="shared" si="11"/>
        <v>18980</v>
      </c>
      <c r="AF46" s="102">
        <f t="shared" si="11"/>
        <v>11354</v>
      </c>
      <c r="AG46" s="102">
        <f t="shared" si="11"/>
        <v>54592</v>
      </c>
      <c r="AH46" s="102">
        <f t="shared" si="11"/>
        <v>25481</v>
      </c>
      <c r="AI46" s="102">
        <f t="shared" si="11"/>
        <v>44636</v>
      </c>
      <c r="AJ46" s="102">
        <f t="shared" si="11"/>
        <v>140757</v>
      </c>
      <c r="AK46" s="102">
        <f t="shared" si="11"/>
        <v>21244</v>
      </c>
      <c r="AL46" s="102">
        <f t="shared" si="11"/>
        <v>60882</v>
      </c>
      <c r="AM46" s="102">
        <f t="shared" si="11"/>
        <v>343336</v>
      </c>
      <c r="AN46" s="102">
        <f t="shared" si="11"/>
        <v>27047</v>
      </c>
      <c r="AO46" s="102">
        <f t="shared" si="11"/>
        <v>23010</v>
      </c>
      <c r="AP46" s="102">
        <f t="shared" si="11"/>
        <v>6821</v>
      </c>
      <c r="AQ46" s="102">
        <f t="shared" si="11"/>
        <v>18270</v>
      </c>
      <c r="AR46" s="102">
        <f t="shared" si="11"/>
        <v>25623</v>
      </c>
      <c r="AS46" s="102">
        <f t="shared" si="11"/>
        <v>228443</v>
      </c>
      <c r="AT46" s="102">
        <f t="shared" si="11"/>
        <v>12957</v>
      </c>
      <c r="AU46" s="102">
        <f t="shared" si="11"/>
        <v>745686.220678802</v>
      </c>
      <c r="AV46" s="102">
        <f t="shared" si="11"/>
        <v>10811</v>
      </c>
      <c r="AW46" s="102">
        <f t="shared" si="11"/>
        <v>68268</v>
      </c>
      <c r="AX46" s="102">
        <f t="shared" si="11"/>
        <v>20018</v>
      </c>
      <c r="AY46" s="102">
        <f t="shared" si="11"/>
        <v>16557</v>
      </c>
      <c r="AZ46" s="102">
        <f t="shared" si="11"/>
        <v>149968</v>
      </c>
      <c r="BA46" s="102">
        <f t="shared" si="11"/>
        <v>40684</v>
      </c>
      <c r="BB46" s="102">
        <f t="shared" si="11"/>
        <v>316836</v>
      </c>
      <c r="BC46" s="102">
        <f t="shared" si="11"/>
        <v>15106</v>
      </c>
      <c r="BD46" s="102">
        <f t="shared" si="11"/>
        <v>22754</v>
      </c>
      <c r="BE46" s="102">
        <f t="shared" si="11"/>
        <v>205045</v>
      </c>
      <c r="BF46" s="102">
        <f t="shared" si="11"/>
        <v>13299</v>
      </c>
      <c r="BG46" s="102">
        <f t="shared" si="11"/>
        <v>8784</v>
      </c>
      <c r="BH46" s="102">
        <f t="shared" si="11"/>
        <v>73796</v>
      </c>
      <c r="BI46" s="102">
        <f t="shared" si="11"/>
        <v>19368</v>
      </c>
      <c r="BJ46" s="102">
        <f t="shared" si="11"/>
        <v>44575</v>
      </c>
      <c r="BK46" s="102">
        <f t="shared" si="11"/>
        <v>96440</v>
      </c>
    </row>
    <row r="47" spans="1:63" s="22" customFormat="1" ht="12" customHeight="1">
      <c r="A47" s="20"/>
      <c r="B47" s="30"/>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c r="AM47" s="27"/>
      <c r="AN47" s="27"/>
      <c r="AO47" s="27"/>
      <c r="AP47" s="27"/>
      <c r="AQ47" s="27"/>
      <c r="AR47" s="27"/>
      <c r="AS47" s="27"/>
      <c r="AT47" s="27"/>
      <c r="AU47" s="27"/>
      <c r="AV47" s="27"/>
      <c r="AW47" s="27"/>
      <c r="AX47" s="27"/>
      <c r="AY47" s="27"/>
      <c r="AZ47" s="27"/>
      <c r="BA47" s="27"/>
      <c r="BB47" s="27"/>
      <c r="BC47" s="27"/>
      <c r="BD47" s="27"/>
      <c r="BE47" s="27"/>
      <c r="BF47" s="27"/>
      <c r="BG47" s="27"/>
      <c r="BH47" s="27"/>
      <c r="BI47" s="27"/>
      <c r="BJ47" s="27"/>
      <c r="BK47" s="27"/>
    </row>
    <row r="48" spans="1:63" s="22" customFormat="1" ht="12.75" customHeight="1">
      <c r="A48" s="23"/>
      <c r="B48" s="30"/>
      <c r="C48" s="27"/>
      <c r="D48" s="27"/>
      <c r="E48" s="27"/>
      <c r="F48" s="27"/>
      <c r="G48" s="27"/>
      <c r="H48" s="27"/>
      <c r="I48" s="27"/>
      <c r="J48" s="27"/>
      <c r="K48" s="27"/>
      <c r="L48" s="27"/>
      <c r="M48" s="27"/>
      <c r="N48" s="27"/>
      <c r="O48" s="27"/>
      <c r="P48" s="27"/>
      <c r="Q48" s="27"/>
      <c r="R48" s="27"/>
      <c r="S48" s="27"/>
      <c r="T48" s="27"/>
      <c r="U48" s="27"/>
      <c r="V48" s="27"/>
      <c r="W48" s="27"/>
      <c r="X48" s="27"/>
      <c r="Y48" s="27"/>
      <c r="Z48" s="27"/>
      <c r="AA48" s="27"/>
      <c r="AB48" s="27"/>
      <c r="AC48" s="27"/>
      <c r="AD48" s="27"/>
      <c r="AE48" s="27"/>
      <c r="AF48" s="27"/>
      <c r="AG48" s="27"/>
      <c r="AH48" s="27"/>
      <c r="AI48" s="27"/>
      <c r="AJ48" s="27"/>
      <c r="AK48" s="27"/>
      <c r="AL48" s="27"/>
      <c r="AM48" s="27"/>
      <c r="AN48" s="27"/>
      <c r="AO48" s="27"/>
      <c r="AP48" s="27"/>
      <c r="AQ48" s="27"/>
      <c r="AR48" s="27"/>
      <c r="AS48" s="27"/>
      <c r="AT48" s="27"/>
      <c r="AU48" s="27"/>
      <c r="AV48" s="27"/>
      <c r="AW48" s="27"/>
      <c r="AX48" s="27"/>
      <c r="AY48" s="27"/>
      <c r="AZ48" s="27"/>
      <c r="BA48" s="27"/>
      <c r="BB48" s="27"/>
      <c r="BC48" s="27"/>
      <c r="BD48" s="27"/>
      <c r="BE48" s="27"/>
      <c r="BF48" s="27"/>
      <c r="BG48" s="27"/>
      <c r="BH48" s="27"/>
      <c r="BI48" s="27"/>
      <c r="BJ48" s="27"/>
      <c r="BK48" s="27"/>
    </row>
    <row r="49" spans="1:63" s="22" customFormat="1" ht="12.75" customHeight="1">
      <c r="A49" s="24"/>
      <c r="B49" s="30"/>
      <c r="C49" s="27"/>
      <c r="D49" s="27"/>
      <c r="E49" s="27"/>
      <c r="F49" s="27"/>
      <c r="G49" s="27"/>
      <c r="H49" s="27"/>
      <c r="I49" s="27"/>
      <c r="J49" s="27"/>
      <c r="K49" s="27"/>
      <c r="L49" s="27"/>
      <c r="M49" s="27"/>
      <c r="N49" s="27"/>
      <c r="O49" s="27"/>
      <c r="P49" s="27"/>
      <c r="Q49" s="27"/>
      <c r="R49" s="27"/>
      <c r="S49" s="27"/>
      <c r="T49" s="27"/>
      <c r="U49" s="27"/>
      <c r="V49" s="27"/>
      <c r="W49" s="27"/>
      <c r="X49" s="27"/>
      <c r="Y49" s="27"/>
      <c r="Z49" s="27"/>
      <c r="AA49" s="27"/>
      <c r="AB49" s="27"/>
      <c r="AC49" s="27"/>
      <c r="AD49" s="27"/>
      <c r="AE49" s="27"/>
      <c r="AF49" s="27"/>
      <c r="AG49" s="27"/>
      <c r="AH49" s="27"/>
      <c r="AI49" s="27"/>
      <c r="AJ49" s="27"/>
      <c r="AK49" s="27"/>
      <c r="AL49" s="27"/>
      <c r="AM49" s="27"/>
      <c r="AN49" s="27"/>
      <c r="AO49" s="27"/>
      <c r="AP49" s="27"/>
      <c r="AQ49" s="27"/>
      <c r="AR49" s="27"/>
      <c r="AS49" s="27"/>
      <c r="AT49" s="27"/>
      <c r="AU49" s="27"/>
      <c r="AV49" s="27"/>
      <c r="AW49" s="27"/>
      <c r="AX49" s="27"/>
      <c r="AY49" s="27"/>
      <c r="AZ49" s="27"/>
      <c r="BA49" s="27"/>
      <c r="BB49" s="27"/>
      <c r="BC49" s="27"/>
      <c r="BD49" s="27"/>
      <c r="BE49" s="27"/>
      <c r="BF49" s="27"/>
      <c r="BG49" s="27"/>
      <c r="BH49" s="27"/>
      <c r="BI49" s="27"/>
      <c r="BJ49" s="27"/>
      <c r="BK49" s="27"/>
    </row>
    <row r="50" spans="1:63">
      <c r="A50" s="23"/>
    </row>
    <row r="51" spans="1:63">
      <c r="A51" s="23"/>
    </row>
    <row r="52" spans="1:63">
      <c r="A52" s="23"/>
    </row>
  </sheetData>
  <phoneticPr fontId="5" type="noConversion"/>
  <pageMargins left="0.75" right="0.75" top="1" bottom="1" header="0.5" footer="0.5"/>
  <headerFooter alignWithMargins="0"/>
  <drawing r:id="rId1"/>
</worksheet>
</file>

<file path=xl/worksheets/sheet14.xml><?xml version="1.0" encoding="utf-8"?>
<worksheet xmlns="http://schemas.openxmlformats.org/spreadsheetml/2006/main" xmlns:r="http://schemas.openxmlformats.org/officeDocument/2006/relationships">
  <dimension ref="A1:BK52"/>
  <sheetViews>
    <sheetView workbookViewId="0">
      <pane xSplit="1" ySplit="4" topLeftCell="B5" activePane="bottomRight" state="frozen"/>
      <selection pane="topRight" activeCell="B1" sqref="B1"/>
      <selection pane="bottomLeft" activeCell="A5" sqref="A5"/>
      <selection pane="bottomRight" activeCell="B8" sqref="B8"/>
    </sheetView>
  </sheetViews>
  <sheetFormatPr defaultRowHeight="12.75"/>
  <cols>
    <col min="1" max="1" width="44.5703125" style="11" customWidth="1"/>
    <col min="2" max="2" width="12.7109375" style="11" customWidth="1"/>
    <col min="3" max="3" width="11" style="2" customWidth="1"/>
    <col min="4" max="4" width="8.5703125" style="1" customWidth="1"/>
    <col min="5" max="5" width="7.85546875" style="1" customWidth="1"/>
    <col min="6" max="6" width="8" style="1" customWidth="1"/>
    <col min="7" max="7" width="12.140625" style="1" customWidth="1"/>
    <col min="8" max="8" width="9.5703125" style="1" customWidth="1"/>
    <col min="9" max="9" width="13.140625" style="1" customWidth="1"/>
    <col min="10" max="14" width="9.140625" style="2"/>
    <col min="15" max="15" width="11" style="2" customWidth="1"/>
    <col min="16" max="16" width="11.28515625" style="2" customWidth="1"/>
    <col min="17" max="17" width="9.140625" style="2"/>
    <col min="18" max="18" width="13.85546875" style="2" customWidth="1"/>
    <col min="19" max="22" width="9.140625" style="2"/>
    <col min="23" max="23" width="10" style="2" bestFit="1" customWidth="1"/>
    <col min="24" max="24" width="9" style="1" customWidth="1"/>
    <col min="25" max="25" width="8.5703125" style="1" bestFit="1" customWidth="1"/>
    <col min="26" max="26" width="7.7109375" style="1" bestFit="1" customWidth="1"/>
    <col min="27" max="27" width="7.85546875" style="1" bestFit="1" customWidth="1"/>
    <col min="28" max="28" width="7.7109375" style="1" bestFit="1" customWidth="1"/>
    <col min="29" max="29" width="9.28515625" style="1" bestFit="1" customWidth="1"/>
    <col min="30" max="42" width="9.140625" style="2"/>
    <col min="43" max="43" width="9.85546875" style="2" customWidth="1"/>
    <col min="44" max="44" width="9.7109375" style="1" customWidth="1"/>
    <col min="45" max="45" width="11.28515625" style="1" customWidth="1"/>
    <col min="46" max="46" width="11" style="1" customWidth="1"/>
    <col min="47" max="47" width="10.42578125" style="1" customWidth="1"/>
    <col min="48" max="48" width="9.85546875" style="1" customWidth="1"/>
    <col min="49" max="49" width="8.85546875" style="1" customWidth="1"/>
    <col min="50" max="16384" width="9.140625" style="2"/>
  </cols>
  <sheetData>
    <row r="1" spans="1:63" ht="53.25" customHeight="1" thickBot="1">
      <c r="A1" s="42" t="s">
        <v>297</v>
      </c>
      <c r="B1" s="12"/>
      <c r="AS1" s="358" t="s">
        <v>304</v>
      </c>
    </row>
    <row r="2" spans="1:63" ht="13.5" thickBot="1">
      <c r="A2" s="13"/>
      <c r="B2" s="12"/>
    </row>
    <row r="3" spans="1:63" ht="15" customHeight="1">
      <c r="A3" s="3"/>
      <c r="B3" s="117" t="s">
        <v>44</v>
      </c>
      <c r="C3" s="113" t="s">
        <v>50</v>
      </c>
      <c r="D3" s="113" t="s">
        <v>51</v>
      </c>
      <c r="E3" s="113" t="s">
        <v>52</v>
      </c>
      <c r="F3" s="113" t="s">
        <v>53</v>
      </c>
      <c r="G3" s="113" t="s">
        <v>54</v>
      </c>
      <c r="H3" s="113" t="s">
        <v>55</v>
      </c>
      <c r="I3" s="113" t="s">
        <v>56</v>
      </c>
      <c r="J3" s="113" t="s">
        <v>57</v>
      </c>
      <c r="K3" s="113" t="s">
        <v>58</v>
      </c>
      <c r="L3" s="113" t="s">
        <v>59</v>
      </c>
      <c r="M3" s="113" t="s">
        <v>60</v>
      </c>
      <c r="N3" s="113" t="s">
        <v>61</v>
      </c>
      <c r="O3" s="113" t="s">
        <v>62</v>
      </c>
      <c r="P3" s="113" t="s">
        <v>63</v>
      </c>
      <c r="Q3" s="113" t="s">
        <v>64</v>
      </c>
      <c r="R3" s="113" t="s">
        <v>65</v>
      </c>
      <c r="S3" s="113" t="s">
        <v>66</v>
      </c>
      <c r="T3" s="113" t="s">
        <v>67</v>
      </c>
      <c r="U3" s="113" t="s">
        <v>68</v>
      </c>
      <c r="V3" s="113" t="s">
        <v>69</v>
      </c>
      <c r="W3" s="113" t="s">
        <v>70</v>
      </c>
      <c r="X3" s="113" t="s">
        <v>71</v>
      </c>
      <c r="Y3" s="113" t="s">
        <v>72</v>
      </c>
      <c r="Z3" s="113" t="s">
        <v>73</v>
      </c>
      <c r="AA3" s="113" t="s">
        <v>74</v>
      </c>
      <c r="AB3" s="113" t="s">
        <v>75</v>
      </c>
      <c r="AC3" s="113" t="s">
        <v>76</v>
      </c>
      <c r="AD3" s="113" t="s">
        <v>77</v>
      </c>
      <c r="AE3" s="113" t="s">
        <v>78</v>
      </c>
      <c r="AF3" s="113" t="s">
        <v>79</v>
      </c>
      <c r="AG3" s="113" t="s">
        <v>80</v>
      </c>
      <c r="AH3" s="113" t="s">
        <v>81</v>
      </c>
      <c r="AI3" s="113" t="s">
        <v>82</v>
      </c>
      <c r="AJ3" s="113" t="s">
        <v>83</v>
      </c>
      <c r="AK3" s="113" t="s">
        <v>84</v>
      </c>
      <c r="AL3" s="113" t="s">
        <v>85</v>
      </c>
      <c r="AM3" s="113" t="s">
        <v>86</v>
      </c>
      <c r="AN3" s="113" t="s">
        <v>87</v>
      </c>
      <c r="AO3" s="113" t="s">
        <v>88</v>
      </c>
      <c r="AP3" s="113" t="s">
        <v>89</v>
      </c>
      <c r="AQ3" s="113" t="s">
        <v>90</v>
      </c>
      <c r="AR3" s="113" t="s">
        <v>91</v>
      </c>
      <c r="AS3" s="113" t="s">
        <v>92</v>
      </c>
      <c r="AT3" s="113" t="s">
        <v>93</v>
      </c>
      <c r="AU3" s="113" t="s">
        <v>94</v>
      </c>
      <c r="AV3" s="113" t="s">
        <v>95</v>
      </c>
      <c r="AW3" s="113" t="s">
        <v>96</v>
      </c>
      <c r="AX3" s="113" t="s">
        <v>97</v>
      </c>
      <c r="AY3" s="113" t="s">
        <v>98</v>
      </c>
      <c r="AZ3" s="113" t="s">
        <v>99</v>
      </c>
      <c r="BA3" s="113" t="s">
        <v>100</v>
      </c>
      <c r="BB3" s="113" t="s">
        <v>101</v>
      </c>
      <c r="BC3" s="113" t="s">
        <v>102</v>
      </c>
      <c r="BD3" s="113" t="s">
        <v>103</v>
      </c>
      <c r="BE3" s="113" t="s">
        <v>104</v>
      </c>
      <c r="BF3" s="113" t="s">
        <v>105</v>
      </c>
      <c r="BG3" s="113" t="s">
        <v>106</v>
      </c>
      <c r="BH3" s="113" t="s">
        <v>107</v>
      </c>
      <c r="BI3" s="113" t="s">
        <v>108</v>
      </c>
      <c r="BJ3" s="113" t="s">
        <v>109</v>
      </c>
      <c r="BK3" s="127" t="s">
        <v>110</v>
      </c>
    </row>
    <row r="4" spans="1:63" ht="13.5" thickBot="1">
      <c r="A4" s="110" t="s">
        <v>0</v>
      </c>
      <c r="B4" s="114" t="s">
        <v>1</v>
      </c>
      <c r="C4" s="115" t="s">
        <v>1</v>
      </c>
      <c r="D4" s="115" t="s">
        <v>1</v>
      </c>
      <c r="E4" s="115" t="s">
        <v>1</v>
      </c>
      <c r="F4" s="115" t="s">
        <v>1</v>
      </c>
      <c r="G4" s="115" t="s">
        <v>1</v>
      </c>
      <c r="H4" s="115" t="s">
        <v>1</v>
      </c>
      <c r="I4" s="115" t="s">
        <v>1</v>
      </c>
      <c r="J4" s="115" t="s">
        <v>1</v>
      </c>
      <c r="K4" s="115" t="s">
        <v>1</v>
      </c>
      <c r="L4" s="115" t="s">
        <v>1</v>
      </c>
      <c r="M4" s="115" t="s">
        <v>1</v>
      </c>
      <c r="N4" s="115" t="s">
        <v>1</v>
      </c>
      <c r="O4" s="115" t="s">
        <v>1</v>
      </c>
      <c r="P4" s="115" t="s">
        <v>1</v>
      </c>
      <c r="Q4" s="115" t="s">
        <v>1</v>
      </c>
      <c r="R4" s="115" t="s">
        <v>1</v>
      </c>
      <c r="S4" s="115" t="s">
        <v>1</v>
      </c>
      <c r="T4" s="115" t="s">
        <v>1</v>
      </c>
      <c r="U4" s="115" t="s">
        <v>1</v>
      </c>
      <c r="V4" s="115" t="s">
        <v>1</v>
      </c>
      <c r="W4" s="115" t="s">
        <v>1</v>
      </c>
      <c r="X4" s="115" t="s">
        <v>1</v>
      </c>
      <c r="Y4" s="115" t="s">
        <v>1</v>
      </c>
      <c r="Z4" s="115" t="s">
        <v>1</v>
      </c>
      <c r="AA4" s="115" t="s">
        <v>1</v>
      </c>
      <c r="AB4" s="115" t="s">
        <v>1</v>
      </c>
      <c r="AC4" s="115" t="s">
        <v>1</v>
      </c>
      <c r="AD4" s="115" t="s">
        <v>1</v>
      </c>
      <c r="AE4" s="115" t="s">
        <v>1</v>
      </c>
      <c r="AF4" s="115" t="s">
        <v>1</v>
      </c>
      <c r="AG4" s="115" t="s">
        <v>1</v>
      </c>
      <c r="AH4" s="115" t="s">
        <v>1</v>
      </c>
      <c r="AI4" s="115" t="s">
        <v>1</v>
      </c>
      <c r="AJ4" s="115" t="s">
        <v>1</v>
      </c>
      <c r="AK4" s="115" t="s">
        <v>1</v>
      </c>
      <c r="AL4" s="115" t="s">
        <v>1</v>
      </c>
      <c r="AM4" s="115" t="s">
        <v>1</v>
      </c>
      <c r="AN4" s="115" t="s">
        <v>1</v>
      </c>
      <c r="AO4" s="115" t="s">
        <v>1</v>
      </c>
      <c r="AP4" s="115" t="s">
        <v>1</v>
      </c>
      <c r="AQ4" s="115" t="s">
        <v>1</v>
      </c>
      <c r="AR4" s="115" t="s">
        <v>1</v>
      </c>
      <c r="AS4" s="115" t="s">
        <v>1</v>
      </c>
      <c r="AT4" s="115" t="s">
        <v>1</v>
      </c>
      <c r="AU4" s="115" t="s">
        <v>1</v>
      </c>
      <c r="AV4" s="115" t="s">
        <v>1</v>
      </c>
      <c r="AW4" s="115" t="s">
        <v>1</v>
      </c>
      <c r="AX4" s="115" t="s">
        <v>1</v>
      </c>
      <c r="AY4" s="115" t="s">
        <v>1</v>
      </c>
      <c r="AZ4" s="115" t="s">
        <v>1</v>
      </c>
      <c r="BA4" s="115" t="s">
        <v>1</v>
      </c>
      <c r="BB4" s="115" t="s">
        <v>1</v>
      </c>
      <c r="BC4" s="115" t="s">
        <v>1</v>
      </c>
      <c r="BD4" s="115" t="s">
        <v>1</v>
      </c>
      <c r="BE4" s="115" t="s">
        <v>1</v>
      </c>
      <c r="BF4" s="115" t="s">
        <v>1</v>
      </c>
      <c r="BG4" s="115" t="s">
        <v>1</v>
      </c>
      <c r="BH4" s="115" t="s">
        <v>1</v>
      </c>
      <c r="BI4" s="115" t="s">
        <v>1</v>
      </c>
      <c r="BJ4" s="115" t="s">
        <v>1</v>
      </c>
      <c r="BK4" s="129" t="s">
        <v>1</v>
      </c>
    </row>
    <row r="5" spans="1:63" ht="13.35" customHeight="1" thickBot="1">
      <c r="A5" s="5"/>
      <c r="B5" s="8"/>
    </row>
    <row r="6" spans="1:63" ht="13.35" customHeight="1" thickBot="1">
      <c r="A6" s="41" t="s">
        <v>3</v>
      </c>
      <c r="B6" s="16"/>
      <c r="W6" s="15"/>
      <c r="X6" s="15"/>
      <c r="Y6" s="15"/>
      <c r="Z6" s="15"/>
      <c r="AA6" s="15"/>
      <c r="AB6" s="15"/>
      <c r="AC6" s="15"/>
      <c r="AD6" s="15"/>
      <c r="AE6" s="15"/>
      <c r="AF6" s="15"/>
      <c r="AG6" s="15"/>
      <c r="AH6" s="15"/>
      <c r="AI6" s="15"/>
      <c r="AJ6" s="15"/>
      <c r="AK6" s="15"/>
      <c r="AL6" s="15"/>
      <c r="AM6" s="15"/>
      <c r="AN6" s="15"/>
      <c r="AO6" s="15"/>
      <c r="AP6" s="15"/>
    </row>
    <row r="7" spans="1:63" ht="13.35" customHeight="1">
      <c r="A7" s="17" t="s">
        <v>4</v>
      </c>
      <c r="B7" s="96">
        <f>SUM(B8:B14)</f>
        <v>17865624</v>
      </c>
      <c r="C7" s="112">
        <f t="shared" ref="C7:BK7" si="0">SUM(C8:C14)</f>
        <v>10300078</v>
      </c>
      <c r="D7" s="112">
        <f t="shared" si="0"/>
        <v>23663</v>
      </c>
      <c r="E7" s="112">
        <f t="shared" si="0"/>
        <v>55069</v>
      </c>
      <c r="F7" s="112">
        <f t="shared" si="0"/>
        <v>28976</v>
      </c>
      <c r="G7" s="112">
        <f t="shared" si="0"/>
        <v>31668</v>
      </c>
      <c r="H7" s="112">
        <f t="shared" si="0"/>
        <v>11423</v>
      </c>
      <c r="I7" s="112">
        <f t="shared" si="0"/>
        <v>247337</v>
      </c>
      <c r="J7" s="112">
        <f t="shared" si="0"/>
        <v>434331</v>
      </c>
      <c r="K7" s="112">
        <f t="shared" si="0"/>
        <v>26943</v>
      </c>
      <c r="L7" s="112">
        <f t="shared" si="0"/>
        <v>170320</v>
      </c>
      <c r="M7" s="112">
        <f t="shared" si="0"/>
        <v>30892</v>
      </c>
      <c r="N7" s="112">
        <f t="shared" si="0"/>
        <v>8060</v>
      </c>
      <c r="O7" s="112">
        <f t="shared" si="0"/>
        <v>1599227</v>
      </c>
      <c r="P7" s="112">
        <f t="shared" si="0"/>
        <v>17533</v>
      </c>
      <c r="Q7" s="112">
        <f t="shared" si="0"/>
        <v>17777</v>
      </c>
      <c r="R7" s="112">
        <f t="shared" si="0"/>
        <v>229892</v>
      </c>
      <c r="S7" s="112">
        <f t="shared" si="0"/>
        <v>264898</v>
      </c>
      <c r="T7" s="112">
        <f t="shared" si="0"/>
        <v>25288</v>
      </c>
      <c r="U7" s="112">
        <f t="shared" si="0"/>
        <v>92817</v>
      </c>
      <c r="V7" s="112">
        <f t="shared" si="0"/>
        <v>21948</v>
      </c>
      <c r="W7" s="112">
        <f t="shared" si="0"/>
        <v>19448</v>
      </c>
      <c r="X7" s="112">
        <f t="shared" si="0"/>
        <v>222844</v>
      </c>
      <c r="Y7" s="112">
        <f t="shared" si="0"/>
        <v>78183</v>
      </c>
      <c r="Z7" s="112">
        <f t="shared" si="0"/>
        <v>22590</v>
      </c>
      <c r="AA7" s="112">
        <f t="shared" si="0"/>
        <v>26781</v>
      </c>
      <c r="AB7" s="112">
        <f t="shared" si="0"/>
        <v>45353</v>
      </c>
      <c r="AC7" s="112">
        <f t="shared" si="0"/>
        <v>71749</v>
      </c>
      <c r="AD7" s="112">
        <f t="shared" si="0"/>
        <v>433918</v>
      </c>
      <c r="AE7" s="112">
        <f t="shared" si="0"/>
        <v>15051</v>
      </c>
      <c r="AF7" s="112">
        <f t="shared" si="0"/>
        <v>18680</v>
      </c>
      <c r="AG7" s="112">
        <f t="shared" si="0"/>
        <v>46882</v>
      </c>
      <c r="AH7" s="112">
        <f t="shared" si="0"/>
        <v>33578</v>
      </c>
      <c r="AI7" s="112">
        <f t="shared" si="0"/>
        <v>40978</v>
      </c>
      <c r="AJ7" s="112">
        <f t="shared" si="0"/>
        <v>124121</v>
      </c>
      <c r="AK7" s="112">
        <f t="shared" si="0"/>
        <v>26471</v>
      </c>
      <c r="AL7" s="112">
        <f t="shared" si="0"/>
        <v>66553</v>
      </c>
      <c r="AM7" s="112">
        <f t="shared" si="0"/>
        <v>268821</v>
      </c>
      <c r="AN7" s="112">
        <f t="shared" si="0"/>
        <v>38530</v>
      </c>
      <c r="AO7" s="112">
        <f t="shared" si="0"/>
        <v>22076</v>
      </c>
      <c r="AP7" s="112">
        <f t="shared" si="0"/>
        <v>7915</v>
      </c>
      <c r="AQ7" s="112">
        <f t="shared" si="0"/>
        <v>24692</v>
      </c>
      <c r="AR7" s="112">
        <f t="shared" si="0"/>
        <v>19099</v>
      </c>
      <c r="AS7" s="112">
        <f t="shared" si="0"/>
        <v>383885</v>
      </c>
      <c r="AT7" s="112">
        <f t="shared" si="0"/>
        <v>15288</v>
      </c>
      <c r="AU7" s="112">
        <f t="shared" si="0"/>
        <v>1012606</v>
      </c>
      <c r="AV7" s="112">
        <f t="shared" si="0"/>
        <v>14525</v>
      </c>
      <c r="AW7" s="112">
        <f t="shared" si="0"/>
        <v>70426</v>
      </c>
      <c r="AX7" s="112">
        <f t="shared" si="0"/>
        <v>23873</v>
      </c>
      <c r="AY7" s="112">
        <f t="shared" si="0"/>
        <v>23729</v>
      </c>
      <c r="AZ7" s="112">
        <f t="shared" si="0"/>
        <v>254043</v>
      </c>
      <c r="BA7" s="112">
        <f t="shared" si="0"/>
        <v>46506</v>
      </c>
      <c r="BB7" s="112">
        <f t="shared" si="0"/>
        <v>279624</v>
      </c>
      <c r="BC7" s="112">
        <f t="shared" si="0"/>
        <v>24781</v>
      </c>
      <c r="BD7" s="112">
        <f t="shared" si="0"/>
        <v>17846</v>
      </c>
      <c r="BE7" s="112">
        <f t="shared" si="0"/>
        <v>144028</v>
      </c>
      <c r="BF7" s="112">
        <f t="shared" si="0"/>
        <v>10397</v>
      </c>
      <c r="BG7" s="112">
        <f t="shared" si="0"/>
        <v>17610</v>
      </c>
      <c r="BH7" s="112">
        <f t="shared" si="0"/>
        <v>91949</v>
      </c>
      <c r="BI7" s="112">
        <f t="shared" si="0"/>
        <v>23513</v>
      </c>
      <c r="BJ7" s="112">
        <f t="shared" si="0"/>
        <v>33664</v>
      </c>
      <c r="BK7" s="112">
        <f t="shared" si="0"/>
        <v>64878</v>
      </c>
    </row>
    <row r="8" spans="1:63" ht="13.35" customHeight="1">
      <c r="A8" s="9" t="s">
        <v>5</v>
      </c>
      <c r="B8" s="98">
        <f>SUM(C8:BK8)</f>
        <v>4284428</v>
      </c>
      <c r="C8" s="107">
        <v>3071229</v>
      </c>
      <c r="D8" s="107"/>
      <c r="E8" s="107">
        <v>30569</v>
      </c>
      <c r="F8" s="107"/>
      <c r="G8" s="107">
        <v>3502</v>
      </c>
      <c r="H8" s="107"/>
      <c r="I8" s="107">
        <v>144584</v>
      </c>
      <c r="J8" s="107"/>
      <c r="K8" s="107">
        <v>2975</v>
      </c>
      <c r="L8" s="107">
        <v>59457</v>
      </c>
      <c r="M8" s="107">
        <v>4009</v>
      </c>
      <c r="N8" s="107">
        <v>98</v>
      </c>
      <c r="O8" s="107">
        <v>396485</v>
      </c>
      <c r="P8" s="107">
        <v>1032</v>
      </c>
      <c r="Q8" s="107">
        <v>2880</v>
      </c>
      <c r="R8" s="107"/>
      <c r="S8" s="107">
        <v>78935</v>
      </c>
      <c r="T8" s="107"/>
      <c r="U8" s="107">
        <v>19666</v>
      </c>
      <c r="V8" s="107">
        <v>3495</v>
      </c>
      <c r="W8" s="107"/>
      <c r="X8" s="107"/>
      <c r="Y8" s="107">
        <v>24550</v>
      </c>
      <c r="Z8" s="107">
        <v>403</v>
      </c>
      <c r="AA8" s="107">
        <v>515</v>
      </c>
      <c r="AB8" s="107">
        <v>8837</v>
      </c>
      <c r="AC8" s="107"/>
      <c r="AD8" s="107">
        <v>115042</v>
      </c>
      <c r="AE8" s="107">
        <v>2067</v>
      </c>
      <c r="AF8" s="107">
        <v>2195</v>
      </c>
      <c r="AG8" s="107"/>
      <c r="AH8" s="107">
        <v>2038</v>
      </c>
      <c r="AI8" s="107">
        <v>3834</v>
      </c>
      <c r="AJ8" s="107">
        <v>0</v>
      </c>
      <c r="AK8" s="107">
        <v>835</v>
      </c>
      <c r="AL8" s="107">
        <v>14419</v>
      </c>
      <c r="AM8" s="107">
        <v>13796</v>
      </c>
      <c r="AN8" s="107"/>
      <c r="AO8" s="107">
        <v>1161</v>
      </c>
      <c r="AP8" s="107"/>
      <c r="AQ8" s="107">
        <v>87</v>
      </c>
      <c r="AR8" s="107">
        <v>7213</v>
      </c>
      <c r="AS8" s="107"/>
      <c r="AT8" s="107">
        <v>676</v>
      </c>
      <c r="AU8" s="107">
        <v>126418</v>
      </c>
      <c r="AV8" s="107"/>
      <c r="AW8" s="107">
        <v>14164</v>
      </c>
      <c r="AX8" s="107">
        <v>3344</v>
      </c>
      <c r="AY8" s="107">
        <v>309</v>
      </c>
      <c r="AZ8" s="107"/>
      <c r="BA8" s="107">
        <v>13157</v>
      </c>
      <c r="BB8" s="107">
        <v>81000</v>
      </c>
      <c r="BC8" s="107">
        <v>0</v>
      </c>
      <c r="BD8" s="107">
        <v>0</v>
      </c>
      <c r="BE8" s="107"/>
      <c r="BF8" s="107">
        <v>762</v>
      </c>
      <c r="BG8" s="107">
        <v>5070</v>
      </c>
      <c r="BH8" s="107">
        <v>20599</v>
      </c>
      <c r="BI8" s="107">
        <v>2112</v>
      </c>
      <c r="BJ8" s="107">
        <v>909</v>
      </c>
      <c r="BK8" s="107"/>
    </row>
    <row r="9" spans="1:63" ht="13.35" customHeight="1">
      <c r="A9" s="9" t="s">
        <v>6</v>
      </c>
      <c r="B9" s="98">
        <f t="shared" ref="B9:B14" si="1">SUM(C9:BK9)</f>
        <v>7352819</v>
      </c>
      <c r="C9" s="107">
        <v>4510763</v>
      </c>
      <c r="D9" s="107"/>
      <c r="E9" s="107">
        <v>17289</v>
      </c>
      <c r="F9" s="107">
        <v>103</v>
      </c>
      <c r="G9" s="107">
        <v>7299</v>
      </c>
      <c r="H9" s="107"/>
      <c r="I9" s="107">
        <v>43556</v>
      </c>
      <c r="J9" s="107">
        <v>182935</v>
      </c>
      <c r="K9" s="107">
        <v>1635</v>
      </c>
      <c r="L9" s="107">
        <v>94974</v>
      </c>
      <c r="M9" s="107">
        <v>4736</v>
      </c>
      <c r="N9" s="107">
        <v>442</v>
      </c>
      <c r="O9" s="107">
        <v>847162</v>
      </c>
      <c r="P9" s="107">
        <v>1235</v>
      </c>
      <c r="Q9" s="107">
        <v>555</v>
      </c>
      <c r="R9" s="107">
        <v>40298</v>
      </c>
      <c r="S9" s="107">
        <v>90135</v>
      </c>
      <c r="T9" s="107">
        <v>256</v>
      </c>
      <c r="U9" s="107">
        <v>56133</v>
      </c>
      <c r="V9" s="107">
        <v>615</v>
      </c>
      <c r="W9" s="107"/>
      <c r="X9" s="107">
        <v>53277</v>
      </c>
      <c r="Y9" s="107">
        <v>41072</v>
      </c>
      <c r="Z9" s="107">
        <v>2934</v>
      </c>
      <c r="AA9" s="107">
        <v>17</v>
      </c>
      <c r="AB9" s="107">
        <v>12599</v>
      </c>
      <c r="AC9" s="107">
        <v>13881</v>
      </c>
      <c r="AD9" s="107">
        <v>195991</v>
      </c>
      <c r="AE9" s="107">
        <v>3842</v>
      </c>
      <c r="AF9" s="107"/>
      <c r="AG9" s="107"/>
      <c r="AH9" s="107">
        <v>4712</v>
      </c>
      <c r="AI9" s="107">
        <v>12897</v>
      </c>
      <c r="AJ9" s="107">
        <v>103506</v>
      </c>
      <c r="AK9" s="107">
        <v>1236</v>
      </c>
      <c r="AL9" s="107">
        <v>16376</v>
      </c>
      <c r="AM9" s="107">
        <v>19157</v>
      </c>
      <c r="AN9" s="107"/>
      <c r="AO9" s="107">
        <v>66</v>
      </c>
      <c r="AP9" s="107">
        <v>400</v>
      </c>
      <c r="AQ9" s="107">
        <v>28</v>
      </c>
      <c r="AR9" s="107">
        <v>0</v>
      </c>
      <c r="AS9" s="107">
        <v>8240</v>
      </c>
      <c r="AT9" s="107">
        <v>39</v>
      </c>
      <c r="AU9" s="107">
        <v>632066</v>
      </c>
      <c r="AV9" s="107"/>
      <c r="AW9" s="107">
        <v>24304</v>
      </c>
      <c r="AX9" s="107">
        <v>4858</v>
      </c>
      <c r="AY9" s="107">
        <v>89</v>
      </c>
      <c r="AZ9" s="107">
        <v>21897</v>
      </c>
      <c r="BA9" s="107">
        <v>11757</v>
      </c>
      <c r="BB9" s="107">
        <v>140377</v>
      </c>
      <c r="BC9" s="107">
        <v>0</v>
      </c>
      <c r="BD9" s="107">
        <v>0</v>
      </c>
      <c r="BE9" s="107">
        <v>56999</v>
      </c>
      <c r="BF9" s="107">
        <v>199</v>
      </c>
      <c r="BG9" s="107">
        <v>700</v>
      </c>
      <c r="BH9" s="107">
        <v>51762</v>
      </c>
      <c r="BI9" s="107"/>
      <c r="BJ9" s="107">
        <v>1681</v>
      </c>
      <c r="BK9" s="107">
        <v>15739</v>
      </c>
    </row>
    <row r="10" spans="1:63" ht="13.35" customHeight="1">
      <c r="A10" s="9" t="s">
        <v>7</v>
      </c>
      <c r="B10" s="98">
        <f t="shared" si="1"/>
        <v>865288</v>
      </c>
      <c r="C10" s="107">
        <v>570029</v>
      </c>
      <c r="D10" s="107"/>
      <c r="E10" s="107"/>
      <c r="F10" s="107"/>
      <c r="G10" s="107"/>
      <c r="H10" s="107"/>
      <c r="I10" s="107"/>
      <c r="J10" s="107">
        <v>25243</v>
      </c>
      <c r="K10" s="107"/>
      <c r="L10" s="107"/>
      <c r="M10" s="107"/>
      <c r="N10" s="107"/>
      <c r="O10" s="107"/>
      <c r="P10" s="107"/>
      <c r="Q10" s="107">
        <v>0</v>
      </c>
      <c r="R10" s="107">
        <v>88553</v>
      </c>
      <c r="S10" s="107"/>
      <c r="T10" s="107"/>
      <c r="U10" s="107"/>
      <c r="V10" s="107"/>
      <c r="W10" s="107"/>
      <c r="X10" s="107">
        <v>16978</v>
      </c>
      <c r="Y10" s="107"/>
      <c r="Z10" s="107"/>
      <c r="AA10" s="107"/>
      <c r="AB10" s="107"/>
      <c r="AC10" s="107">
        <v>11276</v>
      </c>
      <c r="AD10" s="107"/>
      <c r="AE10" s="107"/>
      <c r="AF10" s="107"/>
      <c r="AG10" s="107">
        <v>24473</v>
      </c>
      <c r="AH10" s="107"/>
      <c r="AI10" s="107"/>
      <c r="AJ10" s="107">
        <v>0</v>
      </c>
      <c r="AK10" s="107"/>
      <c r="AL10" s="107"/>
      <c r="AM10" s="107">
        <v>2056</v>
      </c>
      <c r="AN10" s="107"/>
      <c r="AO10" s="107"/>
      <c r="AP10" s="107"/>
      <c r="AQ10" s="107"/>
      <c r="AR10" s="107">
        <v>0</v>
      </c>
      <c r="AS10" s="107"/>
      <c r="AT10" s="107"/>
      <c r="AU10" s="107">
        <v>0</v>
      </c>
      <c r="AV10" s="107"/>
      <c r="AW10" s="107">
        <v>0</v>
      </c>
      <c r="AX10" s="107">
        <v>0</v>
      </c>
      <c r="AY10" s="107"/>
      <c r="AZ10" s="107">
        <v>90771</v>
      </c>
      <c r="BA10" s="107"/>
      <c r="BB10" s="107"/>
      <c r="BC10" s="107">
        <v>0</v>
      </c>
      <c r="BD10" s="107">
        <v>0</v>
      </c>
      <c r="BE10" s="107">
        <v>26884</v>
      </c>
      <c r="BF10" s="107"/>
      <c r="BG10" s="107"/>
      <c r="BH10" s="107">
        <v>0</v>
      </c>
      <c r="BI10" s="107"/>
      <c r="BJ10" s="107"/>
      <c r="BK10" s="107">
        <v>9025</v>
      </c>
    </row>
    <row r="11" spans="1:63" ht="13.35" customHeight="1">
      <c r="A11" s="9" t="s">
        <v>8</v>
      </c>
      <c r="B11" s="98">
        <f t="shared" si="1"/>
        <v>543168</v>
      </c>
      <c r="C11" s="107">
        <v>212527</v>
      </c>
      <c r="D11" s="107">
        <v>579</v>
      </c>
      <c r="E11" s="107"/>
      <c r="F11" s="107">
        <v>468</v>
      </c>
      <c r="G11" s="107">
        <v>1160</v>
      </c>
      <c r="H11" s="107">
        <v>4</v>
      </c>
      <c r="I11" s="107">
        <v>4115</v>
      </c>
      <c r="J11" s="107">
        <v>13341</v>
      </c>
      <c r="K11" s="107">
        <v>951</v>
      </c>
      <c r="L11" s="107">
        <v>542</v>
      </c>
      <c r="M11" s="107"/>
      <c r="N11" s="107"/>
      <c r="O11" s="107">
        <v>10169</v>
      </c>
      <c r="P11" s="107">
        <v>339</v>
      </c>
      <c r="Q11" s="107">
        <v>732</v>
      </c>
      <c r="R11" s="107">
        <v>3913</v>
      </c>
      <c r="S11" s="107">
        <v>1826</v>
      </c>
      <c r="T11" s="107">
        <v>120</v>
      </c>
      <c r="U11" s="107">
        <v>2525</v>
      </c>
      <c r="V11" s="107">
        <v>448</v>
      </c>
      <c r="W11" s="107">
        <v>110</v>
      </c>
      <c r="X11" s="107"/>
      <c r="Y11" s="107">
        <v>2461</v>
      </c>
      <c r="Z11" s="107"/>
      <c r="AA11" s="107">
        <v>2293</v>
      </c>
      <c r="AB11" s="107">
        <v>5543</v>
      </c>
      <c r="AC11" s="107"/>
      <c r="AD11" s="107">
        <v>4211</v>
      </c>
      <c r="AE11" s="107"/>
      <c r="AF11" s="107"/>
      <c r="AG11" s="107"/>
      <c r="AH11" s="107"/>
      <c r="AI11" s="107">
        <v>156</v>
      </c>
      <c r="AJ11" s="107">
        <v>0</v>
      </c>
      <c r="AK11" s="107"/>
      <c r="AL11" s="107"/>
      <c r="AM11" s="107">
        <v>228828</v>
      </c>
      <c r="AN11" s="107"/>
      <c r="AO11" s="107">
        <v>514</v>
      </c>
      <c r="AP11" s="107"/>
      <c r="AQ11" s="107">
        <v>1106</v>
      </c>
      <c r="AR11" s="107">
        <v>295</v>
      </c>
      <c r="AS11" s="107">
        <v>1185</v>
      </c>
      <c r="AT11" s="107">
        <v>95</v>
      </c>
      <c r="AU11" s="107">
        <v>16614</v>
      </c>
      <c r="AV11" s="107">
        <v>93</v>
      </c>
      <c r="AW11" s="107">
        <v>0</v>
      </c>
      <c r="AX11" s="107">
        <v>948</v>
      </c>
      <c r="AY11" s="107"/>
      <c r="AZ11" s="107">
        <v>13620</v>
      </c>
      <c r="BA11" s="107">
        <v>589</v>
      </c>
      <c r="BB11" s="107">
        <v>5773</v>
      </c>
      <c r="BC11" s="107">
        <v>1178</v>
      </c>
      <c r="BD11" s="107">
        <v>0</v>
      </c>
      <c r="BE11" s="107">
        <v>1577</v>
      </c>
      <c r="BF11" s="107"/>
      <c r="BG11" s="107">
        <v>230</v>
      </c>
      <c r="BH11" s="107">
        <v>0</v>
      </c>
      <c r="BI11" s="107">
        <v>76</v>
      </c>
      <c r="BJ11" s="107"/>
      <c r="BK11" s="107">
        <v>1914</v>
      </c>
    </row>
    <row r="12" spans="1:63" ht="13.35" customHeight="1">
      <c r="A12" s="9" t="s">
        <v>9</v>
      </c>
      <c r="B12" s="98">
        <f t="shared" si="1"/>
        <v>3514352</v>
      </c>
      <c r="C12" s="107">
        <v>1045242</v>
      </c>
      <c r="D12" s="107">
        <v>22882</v>
      </c>
      <c r="E12" s="107">
        <v>7211</v>
      </c>
      <c r="F12" s="107">
        <v>28405</v>
      </c>
      <c r="G12" s="107">
        <v>17916</v>
      </c>
      <c r="H12" s="107">
        <v>11261</v>
      </c>
      <c r="I12" s="107">
        <v>25661</v>
      </c>
      <c r="J12" s="107">
        <v>185743</v>
      </c>
      <c r="K12" s="107">
        <v>17442</v>
      </c>
      <c r="L12" s="107">
        <v>15347</v>
      </c>
      <c r="M12" s="107">
        <v>10002</v>
      </c>
      <c r="N12" s="107">
        <v>7520</v>
      </c>
      <c r="O12" s="107">
        <v>250183</v>
      </c>
      <c r="P12" s="107">
        <v>12225</v>
      </c>
      <c r="Q12" s="107">
        <v>11709</v>
      </c>
      <c r="R12" s="107">
        <v>92743</v>
      </c>
      <c r="S12" s="107">
        <v>80151</v>
      </c>
      <c r="T12" s="107">
        <v>23843</v>
      </c>
      <c r="U12" s="107">
        <v>7803</v>
      </c>
      <c r="V12" s="107">
        <v>16897</v>
      </c>
      <c r="W12" s="107">
        <v>18968</v>
      </c>
      <c r="X12" s="107">
        <v>150293</v>
      </c>
      <c r="Y12" s="107">
        <v>8891</v>
      </c>
      <c r="Z12" s="107">
        <v>19253</v>
      </c>
      <c r="AA12" s="107">
        <v>23456</v>
      </c>
      <c r="AB12" s="107">
        <v>11259</v>
      </c>
      <c r="AC12" s="107">
        <v>43779</v>
      </c>
      <c r="AD12" s="107">
        <v>99722</v>
      </c>
      <c r="AE12" s="107">
        <v>5350</v>
      </c>
      <c r="AF12" s="107">
        <v>13280</v>
      </c>
      <c r="AG12" s="107">
        <v>19675</v>
      </c>
      <c r="AH12" s="107">
        <v>15757</v>
      </c>
      <c r="AI12" s="107">
        <v>18772</v>
      </c>
      <c r="AJ12" s="107">
        <v>20615</v>
      </c>
      <c r="AK12" s="107">
        <v>22927</v>
      </c>
      <c r="AL12" s="107">
        <v>29914</v>
      </c>
      <c r="AM12" s="107"/>
      <c r="AN12" s="107">
        <v>31369</v>
      </c>
      <c r="AO12" s="107">
        <v>19868</v>
      </c>
      <c r="AP12" s="107">
        <v>6200</v>
      </c>
      <c r="AQ12" s="107">
        <v>23202</v>
      </c>
      <c r="AR12" s="107">
        <v>5612</v>
      </c>
      <c r="AS12" s="107">
        <v>372798</v>
      </c>
      <c r="AT12" s="107">
        <v>14244</v>
      </c>
      <c r="AU12" s="107">
        <v>168234</v>
      </c>
      <c r="AV12" s="107">
        <v>13970</v>
      </c>
      <c r="AW12" s="107">
        <v>27338</v>
      </c>
      <c r="AX12" s="107">
        <v>11813</v>
      </c>
      <c r="AY12" s="107">
        <v>20383</v>
      </c>
      <c r="AZ12" s="107">
        <v>124839</v>
      </c>
      <c r="BA12" s="107">
        <v>20517</v>
      </c>
      <c r="BB12" s="107">
        <v>23078</v>
      </c>
      <c r="BC12" s="107">
        <v>23478</v>
      </c>
      <c r="BD12" s="107">
        <v>16730</v>
      </c>
      <c r="BE12" s="107">
        <v>58053</v>
      </c>
      <c r="BF12" s="107">
        <v>8500</v>
      </c>
      <c r="BG12" s="107">
        <v>10347</v>
      </c>
      <c r="BH12" s="107">
        <v>17955</v>
      </c>
      <c r="BI12" s="107">
        <v>17282</v>
      </c>
      <c r="BJ12" s="107">
        <v>29240</v>
      </c>
      <c r="BK12" s="107">
        <v>37205</v>
      </c>
    </row>
    <row r="13" spans="1:63" ht="13.35" customHeight="1">
      <c r="A13" s="9" t="s">
        <v>10</v>
      </c>
      <c r="B13" s="98">
        <f t="shared" si="1"/>
        <v>15982</v>
      </c>
      <c r="C13" s="107">
        <v>6877</v>
      </c>
      <c r="D13" s="107"/>
      <c r="E13" s="107"/>
      <c r="F13" s="107"/>
      <c r="G13" s="107"/>
      <c r="H13" s="107"/>
      <c r="I13" s="107"/>
      <c r="J13" s="107"/>
      <c r="K13" s="107"/>
      <c r="L13" s="107"/>
      <c r="M13" s="107"/>
      <c r="N13" s="107"/>
      <c r="O13" s="107"/>
      <c r="P13" s="107"/>
      <c r="Q13" s="107">
        <v>0</v>
      </c>
      <c r="R13" s="107"/>
      <c r="S13" s="107"/>
      <c r="T13" s="107"/>
      <c r="U13" s="107">
        <v>167</v>
      </c>
      <c r="V13" s="107"/>
      <c r="W13" s="107"/>
      <c r="X13" s="107"/>
      <c r="Y13" s="107"/>
      <c r="Z13" s="107"/>
      <c r="AA13" s="107">
        <v>0</v>
      </c>
      <c r="AB13" s="107"/>
      <c r="AC13" s="107"/>
      <c r="AD13" s="107"/>
      <c r="AE13" s="107"/>
      <c r="AF13" s="107"/>
      <c r="AG13" s="107"/>
      <c r="AH13" s="107"/>
      <c r="AI13" s="107"/>
      <c r="AJ13" s="107">
        <v>0</v>
      </c>
      <c r="AK13" s="107"/>
      <c r="AL13" s="107"/>
      <c r="AM13" s="107">
        <v>2492</v>
      </c>
      <c r="AN13" s="107"/>
      <c r="AO13" s="107"/>
      <c r="AP13" s="107"/>
      <c r="AQ13" s="107"/>
      <c r="AR13" s="107">
        <v>0</v>
      </c>
      <c r="AS13" s="107"/>
      <c r="AT13" s="107"/>
      <c r="AU13" s="107">
        <v>6446</v>
      </c>
      <c r="AV13" s="107"/>
      <c r="AW13" s="107">
        <v>0</v>
      </c>
      <c r="AX13" s="107">
        <v>0</v>
      </c>
      <c r="AY13" s="107"/>
      <c r="AZ13" s="107"/>
      <c r="BA13" s="107"/>
      <c r="BB13" s="107"/>
      <c r="BC13" s="107">
        <v>0</v>
      </c>
      <c r="BD13" s="107">
        <v>0</v>
      </c>
      <c r="BE13" s="107"/>
      <c r="BF13" s="107"/>
      <c r="BG13" s="107"/>
      <c r="BH13" s="107"/>
      <c r="BI13" s="107"/>
      <c r="BJ13" s="107"/>
      <c r="BK13" s="107"/>
    </row>
    <row r="14" spans="1:63" ht="13.35" customHeight="1">
      <c r="A14" s="9" t="s">
        <v>11</v>
      </c>
      <c r="B14" s="98">
        <f t="shared" si="1"/>
        <v>1289587</v>
      </c>
      <c r="C14" s="107">
        <v>883411</v>
      </c>
      <c r="D14" s="107">
        <v>202</v>
      </c>
      <c r="E14" s="107"/>
      <c r="F14" s="107"/>
      <c r="G14" s="107">
        <v>1791</v>
      </c>
      <c r="H14" s="107">
        <v>158</v>
      </c>
      <c r="I14" s="107">
        <v>29421</v>
      </c>
      <c r="J14" s="107">
        <v>27069</v>
      </c>
      <c r="K14" s="107">
        <v>3940</v>
      </c>
      <c r="L14" s="107"/>
      <c r="M14" s="107">
        <v>12145</v>
      </c>
      <c r="N14" s="107"/>
      <c r="O14" s="107">
        <v>95228</v>
      </c>
      <c r="P14" s="107">
        <v>2702</v>
      </c>
      <c r="Q14" s="107">
        <v>1901</v>
      </c>
      <c r="R14" s="107">
        <v>4385</v>
      </c>
      <c r="S14" s="107">
        <v>13851</v>
      </c>
      <c r="T14" s="107">
        <v>1069</v>
      </c>
      <c r="U14" s="107">
        <v>6523</v>
      </c>
      <c r="V14" s="107">
        <v>493</v>
      </c>
      <c r="W14" s="107">
        <v>370</v>
      </c>
      <c r="X14" s="107">
        <v>2296</v>
      </c>
      <c r="Y14" s="107">
        <v>1209</v>
      </c>
      <c r="Z14" s="107"/>
      <c r="AA14" s="107">
        <v>500</v>
      </c>
      <c r="AB14" s="107">
        <v>7115</v>
      </c>
      <c r="AC14" s="107">
        <v>2813</v>
      </c>
      <c r="AD14" s="107">
        <v>18952</v>
      </c>
      <c r="AE14" s="107">
        <v>3792</v>
      </c>
      <c r="AF14" s="107">
        <v>3205</v>
      </c>
      <c r="AG14" s="107">
        <v>2734</v>
      </c>
      <c r="AH14" s="107">
        <v>11071</v>
      </c>
      <c r="AI14" s="107">
        <v>5319</v>
      </c>
      <c r="AJ14" s="107">
        <v>0</v>
      </c>
      <c r="AK14" s="107">
        <v>1473</v>
      </c>
      <c r="AL14" s="107">
        <v>5844</v>
      </c>
      <c r="AM14" s="107">
        <v>2492</v>
      </c>
      <c r="AN14" s="107">
        <v>7161</v>
      </c>
      <c r="AO14" s="107">
        <v>467</v>
      </c>
      <c r="AP14" s="107">
        <v>1315</v>
      </c>
      <c r="AQ14" s="107">
        <v>269</v>
      </c>
      <c r="AR14" s="107">
        <v>5979</v>
      </c>
      <c r="AS14" s="107">
        <v>1662</v>
      </c>
      <c r="AT14" s="107">
        <v>234</v>
      </c>
      <c r="AU14" s="107">
        <v>62828</v>
      </c>
      <c r="AV14" s="107">
        <v>462</v>
      </c>
      <c r="AW14" s="107">
        <v>4620</v>
      </c>
      <c r="AX14" s="107">
        <v>2910</v>
      </c>
      <c r="AY14" s="107">
        <v>2948</v>
      </c>
      <c r="AZ14" s="107">
        <v>2916</v>
      </c>
      <c r="BA14" s="107">
        <v>486</v>
      </c>
      <c r="BB14" s="107">
        <v>29396</v>
      </c>
      <c r="BC14" s="107">
        <v>125</v>
      </c>
      <c r="BD14" s="107">
        <v>1116</v>
      </c>
      <c r="BE14" s="107">
        <v>515</v>
      </c>
      <c r="BF14" s="107">
        <v>936</v>
      </c>
      <c r="BG14" s="107">
        <v>1263</v>
      </c>
      <c r="BH14" s="107">
        <v>1633</v>
      </c>
      <c r="BI14" s="107">
        <v>4043</v>
      </c>
      <c r="BJ14" s="107">
        <v>1834</v>
      </c>
      <c r="BK14" s="107">
        <v>995</v>
      </c>
    </row>
    <row r="15" spans="1:63" ht="13.35" customHeight="1">
      <c r="A15" s="14"/>
      <c r="B15" s="99"/>
      <c r="C15" s="111"/>
      <c r="D15" s="111"/>
      <c r="E15" s="111"/>
      <c r="F15" s="111"/>
      <c r="G15" s="111"/>
      <c r="H15" s="111"/>
      <c r="I15" s="111"/>
      <c r="J15" s="111"/>
      <c r="K15" s="111"/>
      <c r="L15" s="111"/>
      <c r="M15" s="111"/>
      <c r="N15" s="111"/>
      <c r="O15" s="111"/>
      <c r="P15" s="111"/>
      <c r="Q15" s="111"/>
      <c r="R15" s="111"/>
      <c r="S15" s="111"/>
      <c r="T15" s="111"/>
      <c r="U15" s="111"/>
      <c r="V15" s="111"/>
      <c r="W15" s="111"/>
      <c r="X15" s="111"/>
      <c r="Y15" s="111"/>
      <c r="Z15" s="111"/>
      <c r="AA15" s="111"/>
      <c r="AB15" s="111"/>
      <c r="AC15" s="111"/>
      <c r="AD15" s="111"/>
      <c r="AE15" s="111"/>
      <c r="AF15" s="111"/>
      <c r="AG15" s="111"/>
      <c r="AH15" s="111"/>
      <c r="AI15" s="111"/>
      <c r="AJ15" s="111"/>
      <c r="AK15" s="111"/>
      <c r="AL15" s="111"/>
      <c r="AM15" s="111"/>
      <c r="AN15" s="111"/>
      <c r="AO15" s="111"/>
      <c r="AP15" s="111"/>
      <c r="AQ15" s="111"/>
      <c r="AR15" s="111"/>
      <c r="AS15" s="111"/>
      <c r="AT15" s="111"/>
      <c r="AU15" s="111"/>
      <c r="AV15" s="111"/>
      <c r="AW15" s="111"/>
      <c r="AX15" s="111"/>
      <c r="AY15" s="111"/>
      <c r="AZ15" s="111"/>
      <c r="BA15" s="111"/>
      <c r="BB15" s="111"/>
      <c r="BC15" s="111"/>
      <c r="BD15" s="111"/>
      <c r="BE15" s="111"/>
      <c r="BF15" s="111"/>
      <c r="BG15" s="111"/>
      <c r="BH15" s="111"/>
      <c r="BI15" s="111"/>
      <c r="BJ15" s="111"/>
      <c r="BK15" s="111"/>
    </row>
    <row r="16" spans="1:63" ht="13.35" customHeight="1">
      <c r="A16" s="17" t="s">
        <v>12</v>
      </c>
      <c r="B16" s="96">
        <f>SUM(B17:B24)</f>
        <v>16297858</v>
      </c>
      <c r="C16" s="112">
        <f t="shared" ref="C16:BK16" si="2">SUM(C17:C24)</f>
        <v>9243324</v>
      </c>
      <c r="D16" s="112">
        <f t="shared" si="2"/>
        <v>24696</v>
      </c>
      <c r="E16" s="112">
        <f t="shared" si="2"/>
        <v>45680</v>
      </c>
      <c r="F16" s="112">
        <f t="shared" si="2"/>
        <v>26051</v>
      </c>
      <c r="G16" s="112">
        <f t="shared" si="2"/>
        <v>28585</v>
      </c>
      <c r="H16" s="112">
        <f t="shared" si="2"/>
        <v>16641</v>
      </c>
      <c r="I16" s="112">
        <f t="shared" si="2"/>
        <v>237401</v>
      </c>
      <c r="J16" s="112">
        <f t="shared" si="2"/>
        <v>361598</v>
      </c>
      <c r="K16" s="112">
        <f t="shared" si="2"/>
        <v>21475</v>
      </c>
      <c r="L16" s="112">
        <f t="shared" si="2"/>
        <v>164483</v>
      </c>
      <c r="M16" s="112">
        <f t="shared" si="2"/>
        <v>25618</v>
      </c>
      <c r="N16" s="112">
        <f t="shared" si="2"/>
        <v>6374</v>
      </c>
      <c r="O16" s="112">
        <f t="shared" si="2"/>
        <v>1434086</v>
      </c>
      <c r="P16" s="112">
        <f t="shared" si="2"/>
        <v>15957</v>
      </c>
      <c r="Q16" s="112">
        <f t="shared" si="2"/>
        <v>16342</v>
      </c>
      <c r="R16" s="112">
        <f t="shared" si="2"/>
        <v>198624</v>
      </c>
      <c r="S16" s="112">
        <f t="shared" si="2"/>
        <v>226416</v>
      </c>
      <c r="T16" s="112">
        <f t="shared" si="2"/>
        <v>25646</v>
      </c>
      <c r="U16" s="112">
        <f t="shared" si="2"/>
        <v>92342</v>
      </c>
      <c r="V16" s="112">
        <f t="shared" si="2"/>
        <v>21283</v>
      </c>
      <c r="W16" s="112">
        <f t="shared" si="2"/>
        <v>20296</v>
      </c>
      <c r="X16" s="112">
        <f t="shared" si="2"/>
        <v>279474</v>
      </c>
      <c r="Y16" s="112">
        <f t="shared" si="2"/>
        <v>78176</v>
      </c>
      <c r="Z16" s="112">
        <f t="shared" si="2"/>
        <v>19381</v>
      </c>
      <c r="AA16" s="112">
        <f t="shared" si="2"/>
        <v>21532</v>
      </c>
      <c r="AB16" s="112">
        <f t="shared" si="2"/>
        <v>42943</v>
      </c>
      <c r="AC16" s="112">
        <f t="shared" si="2"/>
        <v>59255</v>
      </c>
      <c r="AD16" s="112">
        <f t="shared" si="2"/>
        <v>408122</v>
      </c>
      <c r="AE16" s="112">
        <f t="shared" si="2"/>
        <v>15274</v>
      </c>
      <c r="AF16" s="112">
        <f t="shared" si="2"/>
        <v>15382</v>
      </c>
      <c r="AG16" s="112">
        <f t="shared" si="2"/>
        <v>50032</v>
      </c>
      <c r="AH16" s="112">
        <f t="shared" si="2"/>
        <v>33337</v>
      </c>
      <c r="AI16" s="112">
        <f t="shared" si="2"/>
        <v>37129</v>
      </c>
      <c r="AJ16" s="112">
        <f t="shared" si="2"/>
        <v>119181</v>
      </c>
      <c r="AK16" s="112">
        <f t="shared" si="2"/>
        <v>28977</v>
      </c>
      <c r="AL16" s="112">
        <f t="shared" si="2"/>
        <v>65550</v>
      </c>
      <c r="AM16" s="112">
        <f t="shared" si="2"/>
        <v>260116</v>
      </c>
      <c r="AN16" s="112">
        <f t="shared" si="2"/>
        <v>41654</v>
      </c>
      <c r="AO16" s="112">
        <f t="shared" si="2"/>
        <v>22191</v>
      </c>
      <c r="AP16" s="112">
        <f t="shared" si="2"/>
        <v>11123</v>
      </c>
      <c r="AQ16" s="112">
        <f t="shared" si="2"/>
        <v>27139</v>
      </c>
      <c r="AR16" s="112">
        <f t="shared" si="2"/>
        <v>16575</v>
      </c>
      <c r="AS16" s="112">
        <f t="shared" si="2"/>
        <v>104704</v>
      </c>
      <c r="AT16" s="112">
        <f t="shared" si="2"/>
        <v>9892</v>
      </c>
      <c r="AU16" s="112">
        <f t="shared" si="2"/>
        <v>1232315</v>
      </c>
      <c r="AV16" s="112">
        <f t="shared" si="2"/>
        <v>12739</v>
      </c>
      <c r="AW16" s="112">
        <f t="shared" si="2"/>
        <v>67656</v>
      </c>
      <c r="AX16" s="112">
        <f t="shared" si="2"/>
        <v>22537</v>
      </c>
      <c r="AY16" s="112">
        <f t="shared" si="2"/>
        <v>23426</v>
      </c>
      <c r="AZ16" s="112">
        <f t="shared" si="2"/>
        <v>191868</v>
      </c>
      <c r="BA16" s="112">
        <f t="shared" si="2"/>
        <v>49815</v>
      </c>
      <c r="BB16" s="112">
        <f t="shared" si="2"/>
        <v>276637</v>
      </c>
      <c r="BC16" s="112">
        <f t="shared" si="2"/>
        <v>18136</v>
      </c>
      <c r="BD16" s="112">
        <f t="shared" si="2"/>
        <v>20929</v>
      </c>
      <c r="BE16" s="112">
        <f t="shared" si="2"/>
        <v>146271</v>
      </c>
      <c r="BF16" s="112">
        <f t="shared" si="2"/>
        <v>9963</v>
      </c>
      <c r="BG16" s="112">
        <f t="shared" si="2"/>
        <v>11195</v>
      </c>
      <c r="BH16" s="112">
        <f t="shared" si="2"/>
        <v>67490</v>
      </c>
      <c r="BI16" s="112">
        <f t="shared" si="2"/>
        <v>19716</v>
      </c>
      <c r="BJ16" s="112">
        <f t="shared" si="2"/>
        <v>42982</v>
      </c>
      <c r="BK16" s="112">
        <f t="shared" si="2"/>
        <v>64126</v>
      </c>
    </row>
    <row r="17" spans="1:63" ht="13.35" customHeight="1">
      <c r="A17" s="9" t="s">
        <v>13</v>
      </c>
      <c r="B17" s="98">
        <f>SUM(C17:BK17)</f>
        <v>4364023</v>
      </c>
      <c r="C17" s="107">
        <v>2465289</v>
      </c>
      <c r="D17" s="107">
        <v>4121</v>
      </c>
      <c r="E17" s="107">
        <v>25971</v>
      </c>
      <c r="F17" s="107">
        <v>4773</v>
      </c>
      <c r="G17" s="107">
        <v>9847</v>
      </c>
      <c r="H17" s="107">
        <v>4171</v>
      </c>
      <c r="I17" s="107">
        <v>103735</v>
      </c>
      <c r="J17" s="107">
        <v>86492</v>
      </c>
      <c r="K17" s="107">
        <v>7874</v>
      </c>
      <c r="L17" s="107">
        <v>36635</v>
      </c>
      <c r="M17" s="107">
        <v>10754</v>
      </c>
      <c r="N17" s="107">
        <v>2978</v>
      </c>
      <c r="O17" s="107">
        <v>383602</v>
      </c>
      <c r="P17" s="107">
        <v>4754</v>
      </c>
      <c r="Q17" s="107">
        <v>6649</v>
      </c>
      <c r="R17" s="107">
        <v>52764</v>
      </c>
      <c r="S17" s="107">
        <v>45962</v>
      </c>
      <c r="T17" s="107">
        <v>6867</v>
      </c>
      <c r="U17" s="107">
        <v>28445</v>
      </c>
      <c r="V17" s="107">
        <v>8238</v>
      </c>
      <c r="W17" s="107">
        <v>4907</v>
      </c>
      <c r="X17" s="107">
        <v>53267</v>
      </c>
      <c r="Y17" s="107">
        <v>30471</v>
      </c>
      <c r="Z17" s="107">
        <v>10309</v>
      </c>
      <c r="AA17" s="107">
        <v>4597</v>
      </c>
      <c r="AB17" s="107">
        <v>18556</v>
      </c>
      <c r="AC17" s="107">
        <v>10627</v>
      </c>
      <c r="AD17" s="107">
        <v>82763</v>
      </c>
      <c r="AE17" s="107">
        <v>6323</v>
      </c>
      <c r="AF17" s="107">
        <v>7261</v>
      </c>
      <c r="AG17" s="107">
        <v>10896</v>
      </c>
      <c r="AH17" s="107">
        <v>9769</v>
      </c>
      <c r="AI17" s="107">
        <v>12322</v>
      </c>
      <c r="AJ17" s="107">
        <v>49089</v>
      </c>
      <c r="AK17" s="107">
        <v>14325</v>
      </c>
      <c r="AL17" s="107">
        <v>31117</v>
      </c>
      <c r="AM17" s="107">
        <v>33280</v>
      </c>
      <c r="AN17" s="107">
        <v>6875</v>
      </c>
      <c r="AO17" s="107">
        <v>7988</v>
      </c>
      <c r="AP17" s="107">
        <v>2921</v>
      </c>
      <c r="AQ17" s="107">
        <v>4965</v>
      </c>
      <c r="AR17" s="107">
        <v>8641</v>
      </c>
      <c r="AS17" s="107">
        <v>25077</v>
      </c>
      <c r="AT17" s="107">
        <v>6162</v>
      </c>
      <c r="AU17" s="107">
        <v>288446</v>
      </c>
      <c r="AV17" s="107">
        <v>2883</v>
      </c>
      <c r="AW17" s="107">
        <v>23621</v>
      </c>
      <c r="AX17" s="107">
        <v>6766</v>
      </c>
      <c r="AY17" s="107">
        <v>6976</v>
      </c>
      <c r="AZ17" s="107">
        <v>37054</v>
      </c>
      <c r="BA17" s="107">
        <v>17482</v>
      </c>
      <c r="BB17" s="107">
        <v>74129</v>
      </c>
      <c r="BC17" s="107">
        <v>8006</v>
      </c>
      <c r="BD17" s="107">
        <v>5842</v>
      </c>
      <c r="BE17" s="107">
        <v>53203</v>
      </c>
      <c r="BF17" s="107">
        <v>5604</v>
      </c>
      <c r="BG17" s="107">
        <v>4013</v>
      </c>
      <c r="BH17" s="107">
        <f>28522-729</f>
        <v>27793</v>
      </c>
      <c r="BI17" s="107">
        <v>8300</v>
      </c>
      <c r="BJ17" s="107">
        <v>15475</v>
      </c>
      <c r="BK17" s="107">
        <v>26001</v>
      </c>
    </row>
    <row r="18" spans="1:63" ht="13.35" customHeight="1">
      <c r="A18" s="9" t="s">
        <v>14</v>
      </c>
      <c r="B18" s="98">
        <f t="shared" ref="B18:B24" si="3">SUM(C18:BK18)</f>
        <v>176637</v>
      </c>
      <c r="C18" s="107">
        <v>46391</v>
      </c>
      <c r="D18" s="107"/>
      <c r="E18" s="107">
        <v>1297</v>
      </c>
      <c r="F18" s="107">
        <v>1652</v>
      </c>
      <c r="G18" s="107">
        <v>998</v>
      </c>
      <c r="H18" s="107">
        <v>388</v>
      </c>
      <c r="I18" s="107">
        <v>7829</v>
      </c>
      <c r="J18" s="107">
        <v>3421</v>
      </c>
      <c r="K18" s="107">
        <v>1418</v>
      </c>
      <c r="L18" s="107">
        <v>1865</v>
      </c>
      <c r="M18" s="107">
        <v>217</v>
      </c>
      <c r="N18" s="107">
        <v>379</v>
      </c>
      <c r="O18" s="107">
        <v>10948</v>
      </c>
      <c r="P18" s="107">
        <v>1099</v>
      </c>
      <c r="Q18" s="107">
        <v>823</v>
      </c>
      <c r="R18" s="107">
        <v>6268</v>
      </c>
      <c r="S18" s="107">
        <v>5177</v>
      </c>
      <c r="T18" s="107">
        <v>910</v>
      </c>
      <c r="U18" s="107">
        <v>1387</v>
      </c>
      <c r="V18" s="107">
        <v>1457</v>
      </c>
      <c r="W18" s="107">
        <v>636</v>
      </c>
      <c r="X18" s="107">
        <v>2442</v>
      </c>
      <c r="Y18" s="107">
        <v>1031</v>
      </c>
      <c r="Z18" s="107">
        <v>905</v>
      </c>
      <c r="AA18" s="107">
        <v>2117</v>
      </c>
      <c r="AB18" s="107">
        <v>1769</v>
      </c>
      <c r="AC18" s="107">
        <v>1659</v>
      </c>
      <c r="AD18" s="107">
        <v>7957</v>
      </c>
      <c r="AE18" s="107">
        <v>413</v>
      </c>
      <c r="AF18" s="107">
        <v>1121</v>
      </c>
      <c r="AG18" s="107">
        <v>2834</v>
      </c>
      <c r="AH18" s="107">
        <v>728</v>
      </c>
      <c r="AI18" s="107">
        <v>1372</v>
      </c>
      <c r="AJ18" s="107"/>
      <c r="AK18" s="107">
        <v>2416</v>
      </c>
      <c r="AL18" s="107">
        <v>1477</v>
      </c>
      <c r="AM18" s="107">
        <v>3432</v>
      </c>
      <c r="AN18" s="107">
        <v>868</v>
      </c>
      <c r="AO18" s="107">
        <v>1408</v>
      </c>
      <c r="AP18" s="107">
        <v>163</v>
      </c>
      <c r="AQ18" s="107"/>
      <c r="AR18" s="107">
        <v>793</v>
      </c>
      <c r="AS18" s="107">
        <v>2341</v>
      </c>
      <c r="AT18" s="107">
        <v>2184</v>
      </c>
      <c r="AU18" s="107">
        <v>13213</v>
      </c>
      <c r="AV18" s="107">
        <v>633</v>
      </c>
      <c r="AW18" s="107">
        <v>3855</v>
      </c>
      <c r="AX18" s="107">
        <v>888</v>
      </c>
      <c r="AY18" s="107">
        <v>1677</v>
      </c>
      <c r="AZ18" s="107">
        <v>4128</v>
      </c>
      <c r="BA18" s="107">
        <v>2881</v>
      </c>
      <c r="BB18" s="107">
        <v>4075</v>
      </c>
      <c r="BC18" s="107">
        <v>1491</v>
      </c>
      <c r="BD18" s="107">
        <v>405</v>
      </c>
      <c r="BE18" s="107">
        <v>2879</v>
      </c>
      <c r="BF18" s="107">
        <v>1422</v>
      </c>
      <c r="BG18" s="107">
        <v>271</v>
      </c>
      <c r="BH18" s="107">
        <v>729</v>
      </c>
      <c r="BI18" s="107">
        <v>1336</v>
      </c>
      <c r="BJ18" s="107">
        <v>2764</v>
      </c>
      <c r="BK18" s="107"/>
    </row>
    <row r="19" spans="1:63" ht="13.35" customHeight="1">
      <c r="A19" s="9" t="s">
        <v>15</v>
      </c>
      <c r="B19" s="98">
        <f t="shared" si="3"/>
        <v>1194885</v>
      </c>
      <c r="C19" s="107">
        <v>830240</v>
      </c>
      <c r="D19" s="107">
        <v>311</v>
      </c>
      <c r="E19" s="107">
        <v>2722</v>
      </c>
      <c r="F19" s="107">
        <v>423</v>
      </c>
      <c r="G19" s="107">
        <v>1386</v>
      </c>
      <c r="H19" s="107">
        <v>151</v>
      </c>
      <c r="I19" s="107"/>
      <c r="J19" s="107">
        <v>12458</v>
      </c>
      <c r="K19" s="107">
        <v>990</v>
      </c>
      <c r="L19" s="107">
        <v>8470</v>
      </c>
      <c r="M19" s="107">
        <v>1933</v>
      </c>
      <c r="N19" s="107">
        <v>58</v>
      </c>
      <c r="O19" s="107">
        <v>49458</v>
      </c>
      <c r="P19" s="107">
        <v>314</v>
      </c>
      <c r="Q19" s="107">
        <v>764</v>
      </c>
      <c r="R19" s="107">
        <v>967</v>
      </c>
      <c r="S19" s="107">
        <v>3992</v>
      </c>
      <c r="T19" s="107">
        <v>1896</v>
      </c>
      <c r="U19" s="107">
        <v>8012</v>
      </c>
      <c r="V19" s="107">
        <v>1167</v>
      </c>
      <c r="W19" s="107">
        <v>2625</v>
      </c>
      <c r="X19" s="107">
        <v>9718</v>
      </c>
      <c r="Y19" s="107">
        <v>2800</v>
      </c>
      <c r="Z19" s="107">
        <v>1404</v>
      </c>
      <c r="AA19" s="107">
        <v>119</v>
      </c>
      <c r="AB19" s="107">
        <v>2427</v>
      </c>
      <c r="AC19" s="107">
        <v>563</v>
      </c>
      <c r="AD19" s="107">
        <v>26463</v>
      </c>
      <c r="AE19" s="107">
        <v>1572</v>
      </c>
      <c r="AF19" s="107">
        <v>924</v>
      </c>
      <c r="AG19" s="107">
        <v>402</v>
      </c>
      <c r="AH19" s="107">
        <v>3060</v>
      </c>
      <c r="AI19" s="107">
        <v>2028</v>
      </c>
      <c r="AJ19" s="107">
        <v>9227</v>
      </c>
      <c r="AK19" s="107">
        <v>3019</v>
      </c>
      <c r="AL19" s="107">
        <v>2379</v>
      </c>
      <c r="AM19" s="107">
        <v>4197</v>
      </c>
      <c r="AN19" s="107">
        <v>2012</v>
      </c>
      <c r="AO19" s="107">
        <v>696</v>
      </c>
      <c r="AP19" s="107">
        <v>284</v>
      </c>
      <c r="AQ19" s="107">
        <v>171</v>
      </c>
      <c r="AR19" s="107">
        <v>762</v>
      </c>
      <c r="AS19" s="107">
        <v>28140</v>
      </c>
      <c r="AT19" s="107">
        <v>1546</v>
      </c>
      <c r="AU19" s="107">
        <v>70095</v>
      </c>
      <c r="AV19" s="107">
        <v>160</v>
      </c>
      <c r="AW19" s="107">
        <v>5134</v>
      </c>
      <c r="AX19" s="107">
        <v>1187</v>
      </c>
      <c r="AY19" s="107">
        <v>1051</v>
      </c>
      <c r="AZ19" s="107">
        <v>35351</v>
      </c>
      <c r="BA19" s="107">
        <v>1508</v>
      </c>
      <c r="BB19" s="107">
        <v>21726</v>
      </c>
      <c r="BC19" s="107">
        <v>646</v>
      </c>
      <c r="BD19" s="107">
        <v>290</v>
      </c>
      <c r="BE19" s="107">
        <v>12647</v>
      </c>
      <c r="BF19" s="107">
        <v>429</v>
      </c>
      <c r="BG19" s="107">
        <v>307</v>
      </c>
      <c r="BH19" s="107">
        <v>1015</v>
      </c>
      <c r="BI19" s="107">
        <v>486</v>
      </c>
      <c r="BJ19" s="107">
        <v>6916</v>
      </c>
      <c r="BK19" s="107">
        <v>3687</v>
      </c>
    </row>
    <row r="20" spans="1:63" ht="13.35" customHeight="1">
      <c r="A20" s="9" t="s">
        <v>16</v>
      </c>
      <c r="B20" s="98">
        <f t="shared" si="3"/>
        <v>1265312</v>
      </c>
      <c r="C20" s="107">
        <v>823120</v>
      </c>
      <c r="D20" s="107"/>
      <c r="E20" s="107"/>
      <c r="F20" s="107"/>
      <c r="G20" s="107"/>
      <c r="H20" s="107"/>
      <c r="I20" s="107">
        <v>17964</v>
      </c>
      <c r="J20" s="107">
        <v>22429</v>
      </c>
      <c r="K20" s="107"/>
      <c r="L20" s="107"/>
      <c r="M20" s="107"/>
      <c r="N20" s="107"/>
      <c r="O20" s="107">
        <v>78450</v>
      </c>
      <c r="P20" s="107"/>
      <c r="Q20" s="107">
        <v>0</v>
      </c>
      <c r="R20" s="107"/>
      <c r="S20" s="107">
        <v>16722</v>
      </c>
      <c r="T20" s="107"/>
      <c r="U20" s="107"/>
      <c r="V20" s="107">
        <v>140</v>
      </c>
      <c r="W20" s="107"/>
      <c r="X20" s="107"/>
      <c r="Y20" s="107"/>
      <c r="Z20" s="107"/>
      <c r="AA20" s="107">
        <v>1949</v>
      </c>
      <c r="AB20" s="107">
        <v>5646</v>
      </c>
      <c r="AC20" s="107"/>
      <c r="AD20" s="107">
        <v>19458</v>
      </c>
      <c r="AE20" s="107"/>
      <c r="AF20" s="107"/>
      <c r="AG20" s="107"/>
      <c r="AH20" s="107">
        <v>412</v>
      </c>
      <c r="AI20" s="107"/>
      <c r="AJ20" s="107">
        <v>4661</v>
      </c>
      <c r="AK20" s="107"/>
      <c r="AL20" s="107"/>
      <c r="AM20" s="107"/>
      <c r="AN20" s="107"/>
      <c r="AO20" s="107"/>
      <c r="AP20" s="107"/>
      <c r="AQ20" s="107"/>
      <c r="AR20" s="107">
        <v>393</v>
      </c>
      <c r="AS20" s="107"/>
      <c r="AT20" s="107"/>
      <c r="AU20" s="107">
        <v>235531</v>
      </c>
      <c r="AV20" s="107"/>
      <c r="AW20" s="107">
        <v>6454</v>
      </c>
      <c r="AX20" s="107">
        <v>0</v>
      </c>
      <c r="AY20" s="107"/>
      <c r="AZ20" s="107">
        <v>3423</v>
      </c>
      <c r="BA20" s="107"/>
      <c r="BB20" s="107">
        <v>23150</v>
      </c>
      <c r="BC20" s="107">
        <v>0</v>
      </c>
      <c r="BD20" s="107">
        <v>0</v>
      </c>
      <c r="BE20" s="107"/>
      <c r="BF20" s="107"/>
      <c r="BG20" s="107">
        <v>598</v>
      </c>
      <c r="BH20" s="107">
        <v>4812</v>
      </c>
      <c r="BI20" s="107"/>
      <c r="BJ20" s="107"/>
      <c r="BK20" s="107"/>
    </row>
    <row r="21" spans="1:63" ht="13.35" customHeight="1">
      <c r="A21" s="9" t="s">
        <v>17</v>
      </c>
      <c r="B21" s="98">
        <f t="shared" si="3"/>
        <v>762884</v>
      </c>
      <c r="C21" s="107">
        <v>560317</v>
      </c>
      <c r="D21" s="107">
        <v>48</v>
      </c>
      <c r="E21" s="107">
        <v>3847</v>
      </c>
      <c r="F21" s="107"/>
      <c r="G21" s="107">
        <v>157</v>
      </c>
      <c r="H21" s="107">
        <v>67</v>
      </c>
      <c r="I21" s="107">
        <v>3711</v>
      </c>
      <c r="J21" s="107">
        <v>8414</v>
      </c>
      <c r="K21" s="107"/>
      <c r="L21" s="107">
        <v>7693</v>
      </c>
      <c r="M21" s="107">
        <v>259</v>
      </c>
      <c r="N21" s="107"/>
      <c r="O21" s="107">
        <v>43165</v>
      </c>
      <c r="P21" s="107">
        <v>457</v>
      </c>
      <c r="Q21" s="107">
        <v>642</v>
      </c>
      <c r="R21" s="107">
        <v>3798</v>
      </c>
      <c r="S21" s="107">
        <v>1667</v>
      </c>
      <c r="T21" s="107"/>
      <c r="U21" s="107">
        <v>7155</v>
      </c>
      <c r="V21" s="107">
        <v>202</v>
      </c>
      <c r="W21" s="107"/>
      <c r="X21" s="107">
        <v>8183</v>
      </c>
      <c r="Y21" s="107">
        <v>8546</v>
      </c>
      <c r="Z21" s="107">
        <v>254</v>
      </c>
      <c r="AA21" s="107"/>
      <c r="AB21" s="107"/>
      <c r="AC21" s="107">
        <v>683</v>
      </c>
      <c r="AD21" s="107">
        <v>1274</v>
      </c>
      <c r="AE21" s="107">
        <v>666</v>
      </c>
      <c r="AF21" s="107">
        <v>683</v>
      </c>
      <c r="AG21" s="107">
        <v>426</v>
      </c>
      <c r="AH21" s="107"/>
      <c r="AI21" s="107">
        <v>865</v>
      </c>
      <c r="AJ21" s="107">
        <v>0</v>
      </c>
      <c r="AK21" s="107"/>
      <c r="AL21" s="107">
        <v>1124</v>
      </c>
      <c r="AM21" s="107">
        <v>1054</v>
      </c>
      <c r="AN21" s="107">
        <v>7</v>
      </c>
      <c r="AO21" s="107"/>
      <c r="AP21" s="107">
        <v>183</v>
      </c>
      <c r="AQ21" s="107"/>
      <c r="AR21" s="107">
        <v>0</v>
      </c>
      <c r="AS21" s="107">
        <v>741</v>
      </c>
      <c r="AT21" s="107"/>
      <c r="AU21" s="107">
        <v>68253</v>
      </c>
      <c r="AV21" s="107"/>
      <c r="AW21" s="107">
        <v>0</v>
      </c>
      <c r="AX21" s="107">
        <v>0</v>
      </c>
      <c r="AY21" s="107"/>
      <c r="AZ21" s="107">
        <v>3026</v>
      </c>
      <c r="BA21" s="107">
        <v>3113</v>
      </c>
      <c r="BB21" s="107">
        <v>8094</v>
      </c>
      <c r="BC21" s="107">
        <v>0</v>
      </c>
      <c r="BD21" s="107">
        <v>0</v>
      </c>
      <c r="BE21" s="107">
        <v>8426</v>
      </c>
      <c r="BF21" s="107">
        <v>40</v>
      </c>
      <c r="BG21" s="107">
        <v>1</v>
      </c>
      <c r="BH21" s="107"/>
      <c r="BI21" s="107">
        <v>2631</v>
      </c>
      <c r="BJ21" s="107"/>
      <c r="BK21" s="107">
        <v>3012</v>
      </c>
    </row>
    <row r="22" spans="1:63" ht="13.35" customHeight="1">
      <c r="A22" s="9" t="s">
        <v>18</v>
      </c>
      <c r="B22" s="98">
        <f t="shared" si="3"/>
        <v>3812014</v>
      </c>
      <c r="C22" s="107">
        <v>2443553</v>
      </c>
      <c r="D22" s="107"/>
      <c r="E22" s="107"/>
      <c r="F22" s="107"/>
      <c r="G22" s="107">
        <v>4278</v>
      </c>
      <c r="H22" s="107"/>
      <c r="I22" s="107">
        <v>16728</v>
      </c>
      <c r="J22" s="107">
        <v>10763</v>
      </c>
      <c r="K22" s="107">
        <v>7854</v>
      </c>
      <c r="L22" s="107">
        <v>12674</v>
      </c>
      <c r="M22" s="107">
        <v>7010</v>
      </c>
      <c r="N22" s="107"/>
      <c r="O22" s="107">
        <v>456652</v>
      </c>
      <c r="P22" s="107"/>
      <c r="Q22" s="107">
        <v>0</v>
      </c>
      <c r="R22" s="107"/>
      <c r="S22" s="107">
        <v>48035</v>
      </c>
      <c r="T22" s="107"/>
      <c r="U22" s="107">
        <v>34862</v>
      </c>
      <c r="V22" s="107"/>
      <c r="W22" s="107"/>
      <c r="X22" s="107"/>
      <c r="Y22" s="107"/>
      <c r="Z22" s="107">
        <v>2730</v>
      </c>
      <c r="AA22" s="107"/>
      <c r="AB22" s="107">
        <v>7872</v>
      </c>
      <c r="AC22" s="107"/>
      <c r="AD22" s="107">
        <v>102803</v>
      </c>
      <c r="AE22" s="107">
        <v>2277</v>
      </c>
      <c r="AF22" s="107"/>
      <c r="AG22" s="107"/>
      <c r="AH22" s="107">
        <v>3048</v>
      </c>
      <c r="AI22" s="107">
        <v>4694</v>
      </c>
      <c r="AJ22" s="107">
        <v>59116</v>
      </c>
      <c r="AK22" s="107">
        <v>1635</v>
      </c>
      <c r="AL22" s="107">
        <v>8911</v>
      </c>
      <c r="AM22" s="107">
        <v>20038</v>
      </c>
      <c r="AN22" s="107"/>
      <c r="AO22" s="107"/>
      <c r="AP22" s="107"/>
      <c r="AQ22" s="107"/>
      <c r="AR22" s="107">
        <v>0</v>
      </c>
      <c r="AS22" s="107">
        <v>14078</v>
      </c>
      <c r="AT22" s="107"/>
      <c r="AU22" s="107">
        <v>387375</v>
      </c>
      <c r="AV22" s="107"/>
      <c r="AW22" s="107">
        <v>22265</v>
      </c>
      <c r="AX22" s="107">
        <v>3040</v>
      </c>
      <c r="AY22" s="107"/>
      <c r="AZ22" s="107">
        <v>5595</v>
      </c>
      <c r="BA22" s="107"/>
      <c r="BB22" s="107">
        <v>80151</v>
      </c>
      <c r="BC22" s="107">
        <v>0</v>
      </c>
      <c r="BD22" s="107">
        <v>0</v>
      </c>
      <c r="BE22" s="107">
        <v>15261</v>
      </c>
      <c r="BF22" s="107"/>
      <c r="BG22" s="107"/>
      <c r="BH22" s="107">
        <v>24731</v>
      </c>
      <c r="BI22" s="107"/>
      <c r="BJ22" s="107"/>
      <c r="BK22" s="107">
        <v>3985</v>
      </c>
    </row>
    <row r="23" spans="1:63" ht="13.35" customHeight="1">
      <c r="A23" s="9" t="s">
        <v>19</v>
      </c>
      <c r="B23" s="98">
        <f t="shared" si="3"/>
        <v>293726</v>
      </c>
      <c r="C23" s="107">
        <v>54745</v>
      </c>
      <c r="D23" s="107">
        <v>15196</v>
      </c>
      <c r="E23" s="107"/>
      <c r="F23" s="107">
        <v>11814</v>
      </c>
      <c r="G23" s="107"/>
      <c r="H23" s="107"/>
      <c r="I23" s="107">
        <v>2554</v>
      </c>
      <c r="J23" s="107">
        <v>158131</v>
      </c>
      <c r="K23" s="107"/>
      <c r="L23" s="107"/>
      <c r="M23" s="107"/>
      <c r="N23" s="107"/>
      <c r="O23" s="107">
        <v>3659</v>
      </c>
      <c r="P23" s="107"/>
      <c r="Q23" s="107">
        <v>0</v>
      </c>
      <c r="R23" s="107"/>
      <c r="S23" s="107">
        <v>26306</v>
      </c>
      <c r="T23" s="107"/>
      <c r="U23" s="107"/>
      <c r="V23" s="107"/>
      <c r="W23" s="107"/>
      <c r="X23" s="107"/>
      <c r="Y23" s="107"/>
      <c r="Z23" s="107"/>
      <c r="AA23" s="107"/>
      <c r="AB23" s="107"/>
      <c r="AC23" s="107"/>
      <c r="AD23" s="107">
        <v>12683</v>
      </c>
      <c r="AE23" s="107"/>
      <c r="AF23" s="107"/>
      <c r="AG23" s="107"/>
      <c r="AH23" s="107"/>
      <c r="AI23" s="107"/>
      <c r="AJ23" s="107">
        <v>0</v>
      </c>
      <c r="AK23" s="107"/>
      <c r="AL23" s="107"/>
      <c r="AM23" s="107">
        <v>7297</v>
      </c>
      <c r="AN23" s="107"/>
      <c r="AO23" s="107"/>
      <c r="AP23" s="107"/>
      <c r="AQ23" s="107"/>
      <c r="AR23" s="107">
        <v>0</v>
      </c>
      <c r="AS23" s="107"/>
      <c r="AT23" s="107"/>
      <c r="AU23" s="107">
        <v>1167</v>
      </c>
      <c r="AV23" s="107"/>
      <c r="AW23" s="107">
        <v>174</v>
      </c>
      <c r="AX23" s="107">
        <v>0</v>
      </c>
      <c r="AY23" s="107"/>
      <c r="AZ23" s="107"/>
      <c r="BA23" s="107"/>
      <c r="BB23" s="107"/>
      <c r="BC23" s="107">
        <v>0</v>
      </c>
      <c r="BD23" s="107">
        <v>0</v>
      </c>
      <c r="BE23" s="107"/>
      <c r="BF23" s="107"/>
      <c r="BG23" s="107"/>
      <c r="BH23" s="107"/>
      <c r="BI23" s="107"/>
      <c r="BJ23" s="107"/>
      <c r="BK23" s="107"/>
    </row>
    <row r="24" spans="1:63" ht="13.35" customHeight="1">
      <c r="A24" s="9" t="s">
        <v>20</v>
      </c>
      <c r="B24" s="98">
        <f t="shared" si="3"/>
        <v>4428377</v>
      </c>
      <c r="C24" s="107">
        <v>2019669</v>
      </c>
      <c r="D24" s="107">
        <v>5020</v>
      </c>
      <c r="E24" s="107">
        <v>11843</v>
      </c>
      <c r="F24" s="107">
        <v>7389</v>
      </c>
      <c r="G24" s="107">
        <v>11919</v>
      </c>
      <c r="H24" s="107">
        <v>11864</v>
      </c>
      <c r="I24" s="107">
        <v>84880</v>
      </c>
      <c r="J24" s="107">
        <v>59490</v>
      </c>
      <c r="K24" s="107">
        <v>3339</v>
      </c>
      <c r="L24" s="107">
        <v>97146</v>
      </c>
      <c r="M24" s="107">
        <v>5445</v>
      </c>
      <c r="N24" s="107">
        <v>2959</v>
      </c>
      <c r="O24" s="107">
        <v>408152</v>
      </c>
      <c r="P24" s="107">
        <v>9333</v>
      </c>
      <c r="Q24" s="107">
        <v>7464</v>
      </c>
      <c r="R24" s="107">
        <v>134827</v>
      </c>
      <c r="S24" s="107">
        <v>78555</v>
      </c>
      <c r="T24" s="107">
        <v>15973</v>
      </c>
      <c r="U24" s="107">
        <v>12481</v>
      </c>
      <c r="V24" s="107">
        <v>10079</v>
      </c>
      <c r="W24" s="107">
        <v>12128</v>
      </c>
      <c r="X24" s="107">
        <v>205864</v>
      </c>
      <c r="Y24" s="107">
        <v>35328</v>
      </c>
      <c r="Z24" s="107">
        <v>3779</v>
      </c>
      <c r="AA24" s="107">
        <v>12750</v>
      </c>
      <c r="AB24" s="107">
        <v>6673</v>
      </c>
      <c r="AC24" s="107">
        <v>45723</v>
      </c>
      <c r="AD24" s="107">
        <v>154721</v>
      </c>
      <c r="AE24" s="107">
        <v>4023</v>
      </c>
      <c r="AF24" s="107">
        <v>5393</v>
      </c>
      <c r="AG24" s="107">
        <v>35474</v>
      </c>
      <c r="AH24" s="107">
        <v>16320</v>
      </c>
      <c r="AI24" s="107">
        <v>15848</v>
      </c>
      <c r="AJ24" s="107">
        <v>-2912</v>
      </c>
      <c r="AK24" s="107">
        <v>7582</v>
      </c>
      <c r="AL24" s="107">
        <v>20542</v>
      </c>
      <c r="AM24" s="107">
        <v>190818</v>
      </c>
      <c r="AN24" s="107">
        <v>31892</v>
      </c>
      <c r="AO24" s="107">
        <v>12099</v>
      </c>
      <c r="AP24" s="107">
        <v>7572</v>
      </c>
      <c r="AQ24" s="107">
        <v>22003</v>
      </c>
      <c r="AR24" s="107">
        <v>5986</v>
      </c>
      <c r="AS24" s="107">
        <v>34327</v>
      </c>
      <c r="AT24" s="107"/>
      <c r="AU24" s="107">
        <v>168235</v>
      </c>
      <c r="AV24" s="107">
        <v>9063</v>
      </c>
      <c r="AW24" s="107">
        <v>6153</v>
      </c>
      <c r="AX24" s="107">
        <v>10656</v>
      </c>
      <c r="AY24" s="107">
        <v>13722</v>
      </c>
      <c r="AZ24" s="107">
        <v>103291</v>
      </c>
      <c r="BA24" s="107">
        <v>24831</v>
      </c>
      <c r="BB24" s="107">
        <v>65312</v>
      </c>
      <c r="BC24" s="107">
        <v>7993</v>
      </c>
      <c r="BD24" s="107">
        <v>14392</v>
      </c>
      <c r="BE24" s="107">
        <v>53855</v>
      </c>
      <c r="BF24" s="107">
        <v>2468</v>
      </c>
      <c r="BG24" s="107">
        <v>6005</v>
      </c>
      <c r="BH24" s="107">
        <f>31796-24731+2258+1633-2546</f>
        <v>8410</v>
      </c>
      <c r="BI24" s="107">
        <v>6963</v>
      </c>
      <c r="BJ24" s="107">
        <v>17827</v>
      </c>
      <c r="BK24" s="107">
        <v>27441</v>
      </c>
    </row>
    <row r="25" spans="1:63" ht="13.35" customHeight="1">
      <c r="A25" s="10"/>
      <c r="B25" s="100"/>
      <c r="C25" s="107"/>
      <c r="D25" s="107"/>
      <c r="E25" s="107"/>
      <c r="F25" s="107"/>
      <c r="G25" s="107"/>
      <c r="H25" s="107"/>
      <c r="I25" s="107"/>
      <c r="J25" s="107"/>
      <c r="K25" s="107"/>
      <c r="L25" s="107"/>
      <c r="M25" s="107"/>
      <c r="N25" s="107"/>
      <c r="O25" s="107"/>
      <c r="P25" s="107"/>
      <c r="Q25" s="107"/>
      <c r="R25" s="107"/>
      <c r="S25" s="107"/>
      <c r="T25" s="107"/>
      <c r="U25" s="107"/>
      <c r="V25" s="107"/>
      <c r="W25" s="107"/>
      <c r="X25" s="107"/>
      <c r="Y25" s="107"/>
      <c r="Z25" s="107"/>
      <c r="AA25" s="107"/>
      <c r="AB25" s="107"/>
      <c r="AC25" s="107"/>
      <c r="AD25" s="107"/>
      <c r="AE25" s="107"/>
      <c r="AF25" s="107"/>
      <c r="AG25" s="107"/>
      <c r="AH25" s="107"/>
      <c r="AI25" s="107"/>
      <c r="AJ25" s="107"/>
      <c r="AK25" s="107"/>
      <c r="AL25" s="107"/>
      <c r="AM25" s="107"/>
      <c r="AN25" s="107"/>
      <c r="AO25" s="107"/>
      <c r="AP25" s="107"/>
      <c r="AQ25" s="107"/>
      <c r="AR25" s="107"/>
      <c r="AS25" s="107"/>
      <c r="AT25" s="107"/>
      <c r="AU25" s="107"/>
      <c r="AV25" s="107"/>
      <c r="AW25" s="107"/>
      <c r="AX25" s="107"/>
      <c r="AY25" s="107"/>
      <c r="AZ25" s="107"/>
      <c r="BA25" s="107"/>
      <c r="BB25" s="107"/>
      <c r="BC25" s="107"/>
      <c r="BD25" s="107"/>
      <c r="BE25" s="107"/>
      <c r="BF25" s="107"/>
      <c r="BG25" s="107"/>
      <c r="BH25" s="107"/>
      <c r="BI25" s="107"/>
      <c r="BJ25" s="107"/>
      <c r="BK25" s="107"/>
    </row>
    <row r="26" spans="1:63" ht="13.35" customHeight="1">
      <c r="A26" s="18" t="s">
        <v>21</v>
      </c>
      <c r="B26" s="101">
        <f>SUM(B7-B16)</f>
        <v>1567766</v>
      </c>
      <c r="C26" s="102">
        <f t="shared" ref="C26:BK26" si="4">SUM(C7-C16)</f>
        <v>1056754</v>
      </c>
      <c r="D26" s="102">
        <f t="shared" si="4"/>
        <v>-1033</v>
      </c>
      <c r="E26" s="102">
        <f t="shared" si="4"/>
        <v>9389</v>
      </c>
      <c r="F26" s="102">
        <f t="shared" si="4"/>
        <v>2925</v>
      </c>
      <c r="G26" s="102">
        <f t="shared" si="4"/>
        <v>3083</v>
      </c>
      <c r="H26" s="102">
        <f t="shared" si="4"/>
        <v>-5218</v>
      </c>
      <c r="I26" s="102">
        <f t="shared" si="4"/>
        <v>9936</v>
      </c>
      <c r="J26" s="102">
        <f t="shared" si="4"/>
        <v>72733</v>
      </c>
      <c r="K26" s="102">
        <f t="shared" si="4"/>
        <v>5468</v>
      </c>
      <c r="L26" s="102">
        <f t="shared" si="4"/>
        <v>5837</v>
      </c>
      <c r="M26" s="102">
        <f t="shared" si="4"/>
        <v>5274</v>
      </c>
      <c r="N26" s="102">
        <f t="shared" si="4"/>
        <v>1686</v>
      </c>
      <c r="O26" s="102">
        <f t="shared" si="4"/>
        <v>165141</v>
      </c>
      <c r="P26" s="102">
        <f t="shared" si="4"/>
        <v>1576</v>
      </c>
      <c r="Q26" s="102">
        <f t="shared" si="4"/>
        <v>1435</v>
      </c>
      <c r="R26" s="102">
        <f t="shared" si="4"/>
        <v>31268</v>
      </c>
      <c r="S26" s="102">
        <f t="shared" si="4"/>
        <v>38482</v>
      </c>
      <c r="T26" s="102">
        <f t="shared" si="4"/>
        <v>-358</v>
      </c>
      <c r="U26" s="102">
        <f t="shared" si="4"/>
        <v>475</v>
      </c>
      <c r="V26" s="102">
        <f t="shared" si="4"/>
        <v>665</v>
      </c>
      <c r="W26" s="102">
        <f t="shared" si="4"/>
        <v>-848</v>
      </c>
      <c r="X26" s="102">
        <f t="shared" si="4"/>
        <v>-56630</v>
      </c>
      <c r="Y26" s="102">
        <f t="shared" si="4"/>
        <v>7</v>
      </c>
      <c r="Z26" s="102">
        <f t="shared" si="4"/>
        <v>3209</v>
      </c>
      <c r="AA26" s="102">
        <f t="shared" si="4"/>
        <v>5249</v>
      </c>
      <c r="AB26" s="102">
        <f t="shared" si="4"/>
        <v>2410</v>
      </c>
      <c r="AC26" s="102">
        <f t="shared" si="4"/>
        <v>12494</v>
      </c>
      <c r="AD26" s="102">
        <f t="shared" si="4"/>
        <v>25796</v>
      </c>
      <c r="AE26" s="102">
        <f t="shared" si="4"/>
        <v>-223</v>
      </c>
      <c r="AF26" s="102">
        <f t="shared" si="4"/>
        <v>3298</v>
      </c>
      <c r="AG26" s="102">
        <f t="shared" si="4"/>
        <v>-3150</v>
      </c>
      <c r="AH26" s="102">
        <f t="shared" si="4"/>
        <v>241</v>
      </c>
      <c r="AI26" s="102">
        <f t="shared" si="4"/>
        <v>3849</v>
      </c>
      <c r="AJ26" s="102">
        <f t="shared" si="4"/>
        <v>4940</v>
      </c>
      <c r="AK26" s="102">
        <f t="shared" si="4"/>
        <v>-2506</v>
      </c>
      <c r="AL26" s="102">
        <f t="shared" si="4"/>
        <v>1003</v>
      </c>
      <c r="AM26" s="102">
        <f t="shared" si="4"/>
        <v>8705</v>
      </c>
      <c r="AN26" s="102">
        <f t="shared" si="4"/>
        <v>-3124</v>
      </c>
      <c r="AO26" s="102">
        <f t="shared" si="4"/>
        <v>-115</v>
      </c>
      <c r="AP26" s="102">
        <f t="shared" si="4"/>
        <v>-3208</v>
      </c>
      <c r="AQ26" s="102">
        <f t="shared" si="4"/>
        <v>-2447</v>
      </c>
      <c r="AR26" s="102">
        <f t="shared" si="4"/>
        <v>2524</v>
      </c>
      <c r="AS26" s="102">
        <f t="shared" si="4"/>
        <v>279181</v>
      </c>
      <c r="AT26" s="102">
        <f t="shared" si="4"/>
        <v>5396</v>
      </c>
      <c r="AU26" s="102">
        <f t="shared" si="4"/>
        <v>-219709</v>
      </c>
      <c r="AV26" s="102">
        <f t="shared" si="4"/>
        <v>1786</v>
      </c>
      <c r="AW26" s="102">
        <f t="shared" si="4"/>
        <v>2770</v>
      </c>
      <c r="AX26" s="102">
        <f t="shared" si="4"/>
        <v>1336</v>
      </c>
      <c r="AY26" s="102">
        <f t="shared" si="4"/>
        <v>303</v>
      </c>
      <c r="AZ26" s="102">
        <f t="shared" si="4"/>
        <v>62175</v>
      </c>
      <c r="BA26" s="102">
        <f t="shared" si="4"/>
        <v>-3309</v>
      </c>
      <c r="BB26" s="102">
        <f t="shared" si="4"/>
        <v>2987</v>
      </c>
      <c r="BC26" s="102">
        <f t="shared" si="4"/>
        <v>6645</v>
      </c>
      <c r="BD26" s="102">
        <f t="shared" si="4"/>
        <v>-3083</v>
      </c>
      <c r="BE26" s="102">
        <f t="shared" si="4"/>
        <v>-2243</v>
      </c>
      <c r="BF26" s="102">
        <f t="shared" si="4"/>
        <v>434</v>
      </c>
      <c r="BG26" s="102">
        <f t="shared" si="4"/>
        <v>6415</v>
      </c>
      <c r="BH26" s="102">
        <f t="shared" si="4"/>
        <v>24459</v>
      </c>
      <c r="BI26" s="102">
        <f t="shared" si="4"/>
        <v>3797</v>
      </c>
      <c r="BJ26" s="102">
        <f t="shared" si="4"/>
        <v>-9318</v>
      </c>
      <c r="BK26" s="102">
        <f t="shared" si="4"/>
        <v>752</v>
      </c>
    </row>
    <row r="27" spans="1:63" ht="13.35" customHeight="1" thickBot="1">
      <c r="A27" s="5"/>
      <c r="B27" s="103"/>
      <c r="C27" s="107"/>
      <c r="D27" s="107"/>
      <c r="E27" s="107"/>
      <c r="F27" s="107"/>
      <c r="G27" s="107"/>
      <c r="H27" s="107"/>
      <c r="I27" s="107"/>
      <c r="J27" s="107"/>
      <c r="K27" s="107"/>
      <c r="L27" s="107"/>
      <c r="M27" s="107"/>
      <c r="N27" s="107"/>
      <c r="O27" s="107"/>
      <c r="P27" s="107"/>
      <c r="Q27" s="107"/>
      <c r="R27" s="107"/>
      <c r="S27" s="107"/>
      <c r="T27" s="107"/>
      <c r="U27" s="107"/>
      <c r="V27" s="107"/>
      <c r="W27" s="107"/>
      <c r="X27" s="107"/>
      <c r="Y27" s="107"/>
      <c r="Z27" s="107"/>
      <c r="AA27" s="107"/>
      <c r="AB27" s="107"/>
      <c r="AC27" s="107"/>
      <c r="AD27" s="107"/>
      <c r="AE27" s="107"/>
      <c r="AF27" s="107"/>
      <c r="AG27" s="107"/>
      <c r="AH27" s="107"/>
      <c r="AI27" s="107"/>
      <c r="AJ27" s="107"/>
      <c r="AK27" s="107"/>
      <c r="AL27" s="107"/>
      <c r="AM27" s="107"/>
      <c r="AN27" s="107"/>
      <c r="AO27" s="107"/>
      <c r="AP27" s="107"/>
      <c r="AQ27" s="107"/>
      <c r="AR27" s="107"/>
      <c r="AS27" s="107"/>
      <c r="AT27" s="107"/>
      <c r="AU27" s="107"/>
      <c r="AV27" s="107"/>
      <c r="AW27" s="107"/>
      <c r="AX27" s="107"/>
      <c r="AY27" s="107"/>
      <c r="AZ27" s="107"/>
      <c r="BA27" s="107"/>
      <c r="BB27" s="107"/>
      <c r="BC27" s="107"/>
      <c r="BD27" s="107"/>
      <c r="BE27" s="107"/>
      <c r="BF27" s="107"/>
      <c r="BG27" s="107"/>
      <c r="BH27" s="107"/>
      <c r="BI27" s="107"/>
      <c r="BJ27" s="107"/>
      <c r="BK27" s="107"/>
    </row>
    <row r="28" spans="1:63" ht="13.35" customHeight="1" thickBot="1">
      <c r="A28" s="41" t="s">
        <v>22</v>
      </c>
      <c r="B28" s="99"/>
      <c r="C28" s="111"/>
      <c r="D28" s="111"/>
      <c r="E28" s="111"/>
      <c r="F28" s="111"/>
      <c r="G28" s="111"/>
      <c r="H28" s="111"/>
      <c r="I28" s="111"/>
      <c r="J28" s="111"/>
      <c r="K28" s="111"/>
      <c r="L28" s="111"/>
      <c r="M28" s="111"/>
      <c r="N28" s="111"/>
      <c r="O28" s="111"/>
      <c r="P28" s="111"/>
      <c r="Q28" s="111"/>
      <c r="R28" s="111"/>
      <c r="S28" s="111"/>
      <c r="T28" s="111"/>
      <c r="U28" s="111"/>
      <c r="V28" s="111"/>
      <c r="W28" s="111"/>
      <c r="X28" s="111"/>
      <c r="Y28" s="111"/>
      <c r="Z28" s="111"/>
      <c r="AA28" s="111"/>
      <c r="AB28" s="111"/>
      <c r="AC28" s="111"/>
      <c r="AD28" s="111"/>
      <c r="AE28" s="111"/>
      <c r="AF28" s="111"/>
      <c r="AG28" s="111"/>
      <c r="AH28" s="111"/>
      <c r="AI28" s="111"/>
      <c r="AJ28" s="111"/>
      <c r="AK28" s="111"/>
      <c r="AL28" s="111"/>
      <c r="AM28" s="111"/>
      <c r="AN28" s="111"/>
      <c r="AO28" s="111"/>
      <c r="AP28" s="111"/>
      <c r="AQ28" s="111"/>
      <c r="AR28" s="111"/>
      <c r="AS28" s="111"/>
      <c r="AT28" s="111"/>
      <c r="AU28" s="111"/>
      <c r="AV28" s="111"/>
      <c r="AW28" s="111"/>
      <c r="AX28" s="111"/>
      <c r="AY28" s="111"/>
      <c r="AZ28" s="111"/>
      <c r="BA28" s="111"/>
      <c r="BB28" s="111"/>
      <c r="BC28" s="111"/>
      <c r="BD28" s="111"/>
      <c r="BE28" s="111"/>
      <c r="BF28" s="111"/>
      <c r="BG28" s="111"/>
      <c r="BH28" s="111"/>
      <c r="BI28" s="111"/>
      <c r="BJ28" s="111"/>
      <c r="BK28" s="111"/>
    </row>
    <row r="29" spans="1:63" ht="13.35" customHeight="1">
      <c r="A29" s="17" t="s">
        <v>23</v>
      </c>
      <c r="B29" s="96">
        <f>SUM(B30:B33)</f>
        <v>4428394</v>
      </c>
      <c r="C29" s="112">
        <f t="shared" ref="C29:BK29" si="5">SUM(C30:C33)</f>
        <v>2086704</v>
      </c>
      <c r="D29" s="112">
        <f t="shared" si="5"/>
        <v>2624</v>
      </c>
      <c r="E29" s="112">
        <f t="shared" si="5"/>
        <v>13132</v>
      </c>
      <c r="F29" s="112">
        <f>SUM(F30:F33)</f>
        <v>4086</v>
      </c>
      <c r="G29" s="112">
        <f>SUM(G30:G33)</f>
        <v>1977</v>
      </c>
      <c r="H29" s="112">
        <f>SUM(H30:H33)</f>
        <v>2300</v>
      </c>
      <c r="I29" s="112">
        <f>SUM(I30:I33)</f>
        <v>26582</v>
      </c>
      <c r="J29" s="112">
        <f>SUM(J30:J33)</f>
        <v>89197</v>
      </c>
      <c r="K29" s="112">
        <f t="shared" si="5"/>
        <v>4502</v>
      </c>
      <c r="L29" s="112">
        <f t="shared" si="5"/>
        <v>18079</v>
      </c>
      <c r="M29" s="112">
        <f t="shared" si="5"/>
        <v>147</v>
      </c>
      <c r="N29" s="112">
        <f t="shared" si="5"/>
        <v>135</v>
      </c>
      <c r="O29" s="112">
        <f t="shared" si="5"/>
        <v>187410</v>
      </c>
      <c r="P29" s="112">
        <f t="shared" si="5"/>
        <v>3988</v>
      </c>
      <c r="Q29" s="112">
        <f t="shared" si="5"/>
        <v>6523</v>
      </c>
      <c r="R29" s="112">
        <f t="shared" si="5"/>
        <v>59967</v>
      </c>
      <c r="S29" s="112">
        <f t="shared" si="5"/>
        <v>54194</v>
      </c>
      <c r="T29" s="112">
        <f t="shared" si="5"/>
        <v>1385</v>
      </c>
      <c r="U29" s="112">
        <f t="shared" si="5"/>
        <v>6647</v>
      </c>
      <c r="V29" s="112">
        <f t="shared" si="5"/>
        <v>937</v>
      </c>
      <c r="W29" s="112">
        <f t="shared" si="5"/>
        <v>1498</v>
      </c>
      <c r="X29" s="112">
        <f t="shared" si="5"/>
        <v>286738</v>
      </c>
      <c r="Y29" s="112">
        <f t="shared" si="5"/>
        <v>5996</v>
      </c>
      <c r="Z29" s="112">
        <f t="shared" si="5"/>
        <v>2235</v>
      </c>
      <c r="AA29" s="112">
        <f t="shared" si="5"/>
        <v>4470</v>
      </c>
      <c r="AB29" s="112">
        <f t="shared" si="5"/>
        <v>8879</v>
      </c>
      <c r="AC29" s="112">
        <f t="shared" si="5"/>
        <v>889</v>
      </c>
      <c r="AD29" s="112">
        <f t="shared" si="5"/>
        <v>44713</v>
      </c>
      <c r="AE29" s="112">
        <f t="shared" si="5"/>
        <v>4195</v>
      </c>
      <c r="AF29" s="112">
        <f t="shared" si="5"/>
        <v>546</v>
      </c>
      <c r="AG29" s="112">
        <f t="shared" si="5"/>
        <v>10063</v>
      </c>
      <c r="AH29" s="112">
        <f t="shared" si="5"/>
        <v>2324</v>
      </c>
      <c r="AI29" s="112">
        <f t="shared" si="5"/>
        <v>6628</v>
      </c>
      <c r="AJ29" s="112">
        <f t="shared" si="5"/>
        <v>22896</v>
      </c>
      <c r="AK29" s="112">
        <f t="shared" si="5"/>
        <v>1091</v>
      </c>
      <c r="AL29" s="112">
        <f t="shared" si="5"/>
        <v>5306</v>
      </c>
      <c r="AM29" s="112">
        <f t="shared" si="5"/>
        <v>233665</v>
      </c>
      <c r="AN29" s="112">
        <f t="shared" si="5"/>
        <v>3692</v>
      </c>
      <c r="AO29" s="112">
        <f t="shared" si="5"/>
        <v>1271</v>
      </c>
      <c r="AP29" s="112">
        <f t="shared" si="5"/>
        <v>168</v>
      </c>
      <c r="AQ29" s="112">
        <f t="shared" si="5"/>
        <v>1170</v>
      </c>
      <c r="AR29" s="112">
        <f t="shared" si="5"/>
        <v>1813</v>
      </c>
      <c r="AS29" s="112">
        <f t="shared" si="5"/>
        <v>295989</v>
      </c>
      <c r="AT29" s="112">
        <f t="shared" si="5"/>
        <v>5832</v>
      </c>
      <c r="AU29" s="112">
        <f t="shared" si="5"/>
        <v>412993</v>
      </c>
      <c r="AV29" s="112">
        <f t="shared" si="5"/>
        <v>1810</v>
      </c>
      <c r="AW29" s="112">
        <f t="shared" si="5"/>
        <v>7507</v>
      </c>
      <c r="AX29" s="112">
        <f t="shared" si="5"/>
        <v>1248</v>
      </c>
      <c r="AY29" s="112">
        <f t="shared" si="5"/>
        <v>5738</v>
      </c>
      <c r="AZ29" s="112">
        <f t="shared" si="5"/>
        <v>82126</v>
      </c>
      <c r="BA29" s="112">
        <f t="shared" si="5"/>
        <v>1515</v>
      </c>
      <c r="BB29" s="112">
        <f t="shared" si="5"/>
        <v>196825</v>
      </c>
      <c r="BC29" s="112">
        <f t="shared" si="5"/>
        <v>3446</v>
      </c>
      <c r="BD29" s="112">
        <f t="shared" si="5"/>
        <v>2070</v>
      </c>
      <c r="BE29" s="112">
        <f t="shared" si="5"/>
        <v>89590</v>
      </c>
      <c r="BF29" s="112">
        <f t="shared" si="5"/>
        <v>9488</v>
      </c>
      <c r="BG29" s="112">
        <f t="shared" si="5"/>
        <v>8156</v>
      </c>
      <c r="BH29" s="112">
        <f t="shared" si="5"/>
        <v>22376</v>
      </c>
      <c r="BI29" s="112">
        <f t="shared" si="5"/>
        <v>3500</v>
      </c>
      <c r="BJ29" s="112">
        <f t="shared" si="5"/>
        <v>9375</v>
      </c>
      <c r="BK29" s="112">
        <f t="shared" si="5"/>
        <v>48048</v>
      </c>
    </row>
    <row r="30" spans="1:63" ht="13.35" customHeight="1">
      <c r="A30" s="9" t="s">
        <v>24</v>
      </c>
      <c r="B30" s="98">
        <f t="shared" ref="B30:B33" si="6">SUM(C30:BK30)</f>
        <v>1536884</v>
      </c>
      <c r="C30" s="107">
        <v>1200000</v>
      </c>
      <c r="D30" s="107"/>
      <c r="E30" s="107"/>
      <c r="F30" s="107"/>
      <c r="G30" s="107"/>
      <c r="H30" s="107">
        <v>576</v>
      </c>
      <c r="I30" s="107"/>
      <c r="J30" s="107">
        <v>7550</v>
      </c>
      <c r="K30" s="107"/>
      <c r="L30" s="107">
        <v>9052</v>
      </c>
      <c r="M30" s="107"/>
      <c r="N30" s="107"/>
      <c r="O30" s="107">
        <v>60801</v>
      </c>
      <c r="P30" s="107"/>
      <c r="Q30" s="107">
        <v>0</v>
      </c>
      <c r="R30" s="107"/>
      <c r="S30" s="107">
        <v>11609</v>
      </c>
      <c r="T30" s="107"/>
      <c r="U30" s="107"/>
      <c r="V30" s="107"/>
      <c r="W30" s="107"/>
      <c r="X30" s="107"/>
      <c r="Y30" s="107"/>
      <c r="Z30" s="107"/>
      <c r="AA30" s="107"/>
      <c r="AB30" s="107"/>
      <c r="AC30" s="107"/>
      <c r="AD30" s="107">
        <v>16151</v>
      </c>
      <c r="AE30" s="107">
        <v>914</v>
      </c>
      <c r="AF30" s="107"/>
      <c r="AG30" s="107"/>
      <c r="AH30" s="107"/>
      <c r="AI30" s="107">
        <v>2870</v>
      </c>
      <c r="AJ30" s="107"/>
      <c r="AK30" s="107"/>
      <c r="AL30" s="107"/>
      <c r="AM30" s="107"/>
      <c r="AN30" s="107"/>
      <c r="AO30" s="107"/>
      <c r="AP30" s="107"/>
      <c r="AQ30" s="107"/>
      <c r="AR30" s="107">
        <v>0</v>
      </c>
      <c r="AS30" s="107"/>
      <c r="AT30" s="107"/>
      <c r="AU30" s="107">
        <v>170433</v>
      </c>
      <c r="AV30" s="107"/>
      <c r="AW30" s="107">
        <v>0</v>
      </c>
      <c r="AX30" s="107">
        <v>0</v>
      </c>
      <c r="AY30" s="107"/>
      <c r="AZ30" s="107"/>
      <c r="BA30" s="107"/>
      <c r="BB30" s="107">
        <v>20016</v>
      </c>
      <c r="BC30" s="107"/>
      <c r="BD30" s="107">
        <v>0</v>
      </c>
      <c r="BE30" s="107">
        <v>36912</v>
      </c>
      <c r="BF30" s="107"/>
      <c r="BG30" s="107"/>
      <c r="BH30" s="107"/>
      <c r="BI30" s="107"/>
      <c r="BJ30" s="107"/>
      <c r="BK30" s="107"/>
    </row>
    <row r="31" spans="1:63" ht="13.35" customHeight="1">
      <c r="A31" s="9" t="s">
        <v>25</v>
      </c>
      <c r="B31" s="98">
        <f t="shared" si="6"/>
        <v>51570</v>
      </c>
      <c r="C31" s="107"/>
      <c r="D31" s="107"/>
      <c r="E31" s="107"/>
      <c r="F31" s="107"/>
      <c r="G31" s="107"/>
      <c r="H31" s="107"/>
      <c r="I31" s="107"/>
      <c r="J31" s="107">
        <v>73</v>
      </c>
      <c r="K31" s="107"/>
      <c r="L31" s="107"/>
      <c r="M31" s="107"/>
      <c r="N31" s="107"/>
      <c r="O31" s="107">
        <v>6580</v>
      </c>
      <c r="P31" s="107"/>
      <c r="Q31" s="107">
        <v>943</v>
      </c>
      <c r="R31" s="107"/>
      <c r="S31" s="107"/>
      <c r="T31" s="107"/>
      <c r="U31" s="107"/>
      <c r="V31" s="107"/>
      <c r="W31" s="107"/>
      <c r="X31" s="107"/>
      <c r="Y31" s="107"/>
      <c r="Z31" s="107"/>
      <c r="AA31" s="107"/>
      <c r="AB31" s="107"/>
      <c r="AC31" s="107"/>
      <c r="AD31" s="107">
        <v>0</v>
      </c>
      <c r="AE31" s="107"/>
      <c r="AF31" s="107"/>
      <c r="AG31" s="107"/>
      <c r="AH31" s="107"/>
      <c r="AI31" s="107"/>
      <c r="AJ31" s="107"/>
      <c r="AK31" s="107"/>
      <c r="AL31" s="107"/>
      <c r="AM31" s="107"/>
      <c r="AN31" s="107"/>
      <c r="AO31" s="107"/>
      <c r="AP31" s="107"/>
      <c r="AQ31" s="107"/>
      <c r="AR31" s="107">
        <v>0</v>
      </c>
      <c r="AS31" s="107"/>
      <c r="AT31" s="107"/>
      <c r="AU31" s="107">
        <v>43974</v>
      </c>
      <c r="AV31" s="107"/>
      <c r="AW31" s="107">
        <v>0</v>
      </c>
      <c r="AX31" s="107">
        <v>0</v>
      </c>
      <c r="AY31" s="107"/>
      <c r="AZ31" s="107"/>
      <c r="BA31" s="107"/>
      <c r="BB31" s="107"/>
      <c r="BC31" s="107"/>
      <c r="BD31" s="107">
        <v>0</v>
      </c>
      <c r="BE31" s="107"/>
      <c r="BF31" s="107"/>
      <c r="BG31" s="107"/>
      <c r="BH31" s="107"/>
      <c r="BI31" s="107"/>
      <c r="BJ31" s="107"/>
      <c r="BK31" s="107"/>
    </row>
    <row r="32" spans="1:63" ht="13.35" customHeight="1">
      <c r="A32" s="9" t="s">
        <v>19</v>
      </c>
      <c r="B32" s="98">
        <f t="shared" si="6"/>
        <v>1977245</v>
      </c>
      <c r="C32" s="107">
        <v>431969</v>
      </c>
      <c r="D32" s="107"/>
      <c r="E32" s="107">
        <v>6521</v>
      </c>
      <c r="F32" s="107">
        <v>4086</v>
      </c>
      <c r="G32" s="107"/>
      <c r="H32" s="107">
        <v>1724</v>
      </c>
      <c r="I32" s="107">
        <v>22797</v>
      </c>
      <c r="J32" s="107">
        <v>60419</v>
      </c>
      <c r="K32" s="107"/>
      <c r="L32" s="107">
        <v>5941</v>
      </c>
      <c r="M32" s="107"/>
      <c r="N32" s="107">
        <v>135</v>
      </c>
      <c r="O32" s="107">
        <v>90816</v>
      </c>
      <c r="P32" s="107">
        <v>860</v>
      </c>
      <c r="Q32" s="107">
        <v>5491</v>
      </c>
      <c r="R32" s="107">
        <v>59967</v>
      </c>
      <c r="S32" s="107">
        <v>22616</v>
      </c>
      <c r="T32" s="107"/>
      <c r="U32" s="107">
        <v>4457</v>
      </c>
      <c r="V32" s="107">
        <v>875</v>
      </c>
      <c r="W32" s="107">
        <v>1498</v>
      </c>
      <c r="X32" s="107">
        <v>275202</v>
      </c>
      <c r="Y32" s="107">
        <v>479</v>
      </c>
      <c r="Z32" s="107">
        <v>2016</v>
      </c>
      <c r="AA32" s="107"/>
      <c r="AB32" s="107">
        <v>6520</v>
      </c>
      <c r="AC32" s="107">
        <v>749</v>
      </c>
      <c r="AD32" s="107">
        <v>9348</v>
      </c>
      <c r="AE32" s="107"/>
      <c r="AF32" s="107">
        <v>402</v>
      </c>
      <c r="AG32" s="107">
        <v>1995</v>
      </c>
      <c r="AH32" s="107">
        <v>2324</v>
      </c>
      <c r="AI32" s="107">
        <v>74</v>
      </c>
      <c r="AJ32" s="107">
        <v>15025</v>
      </c>
      <c r="AK32" s="107">
        <v>943</v>
      </c>
      <c r="AL32" s="107">
        <v>3982</v>
      </c>
      <c r="AM32" s="107">
        <v>233665</v>
      </c>
      <c r="AN32" s="107"/>
      <c r="AO32" s="107">
        <v>1271</v>
      </c>
      <c r="AP32" s="107"/>
      <c r="AQ32" s="107"/>
      <c r="AR32" s="107">
        <v>1813</v>
      </c>
      <c r="AS32" s="107">
        <v>295989</v>
      </c>
      <c r="AT32" s="107">
        <v>4967</v>
      </c>
      <c r="AU32" s="107">
        <v>60959</v>
      </c>
      <c r="AV32" s="107">
        <v>1790</v>
      </c>
      <c r="AW32" s="107">
        <v>1378</v>
      </c>
      <c r="AX32" s="107">
        <v>0</v>
      </c>
      <c r="AY32" s="107">
        <v>1376</v>
      </c>
      <c r="AZ32" s="107">
        <v>59045</v>
      </c>
      <c r="BA32" s="107">
        <v>605</v>
      </c>
      <c r="BB32" s="107">
        <v>144267</v>
      </c>
      <c r="BC32" s="107">
        <v>3446</v>
      </c>
      <c r="BD32" s="107">
        <v>2070</v>
      </c>
      <c r="BE32" s="107">
        <v>51700</v>
      </c>
      <c r="BF32" s="107">
        <v>9451</v>
      </c>
      <c r="BG32" s="107">
        <v>5477</v>
      </c>
      <c r="BH32" s="107">
        <v>21459</v>
      </c>
      <c r="BI32" s="107"/>
      <c r="BJ32" s="107"/>
      <c r="BK32" s="107">
        <v>37286</v>
      </c>
    </row>
    <row r="33" spans="1:63" ht="13.35" customHeight="1">
      <c r="A33" s="9" t="s">
        <v>26</v>
      </c>
      <c r="B33" s="98">
        <f t="shared" si="6"/>
        <v>862695</v>
      </c>
      <c r="C33" s="107">
        <v>454735</v>
      </c>
      <c r="D33" s="107">
        <v>2624</v>
      </c>
      <c r="E33" s="107">
        <v>6611</v>
      </c>
      <c r="F33" s="107"/>
      <c r="G33" s="107">
        <v>1977</v>
      </c>
      <c r="H33" s="107"/>
      <c r="I33" s="107">
        <v>3785</v>
      </c>
      <c r="J33" s="107">
        <v>21155</v>
      </c>
      <c r="K33" s="107">
        <v>4502</v>
      </c>
      <c r="L33" s="107">
        <v>3086</v>
      </c>
      <c r="M33" s="107">
        <v>147</v>
      </c>
      <c r="N33" s="107"/>
      <c r="O33" s="107">
        <v>29213</v>
      </c>
      <c r="P33" s="107">
        <v>3128</v>
      </c>
      <c r="Q33" s="107">
        <v>89</v>
      </c>
      <c r="R33" s="107"/>
      <c r="S33" s="107">
        <v>19969</v>
      </c>
      <c r="T33" s="107">
        <v>1385</v>
      </c>
      <c r="U33" s="107">
        <v>2190</v>
      </c>
      <c r="V33" s="107">
        <v>62</v>
      </c>
      <c r="W33" s="107"/>
      <c r="X33" s="107">
        <v>11536</v>
      </c>
      <c r="Y33" s="107">
        <v>5517</v>
      </c>
      <c r="Z33" s="107">
        <v>219</v>
      </c>
      <c r="AA33" s="107">
        <v>4470</v>
      </c>
      <c r="AB33" s="107">
        <v>2359</v>
      </c>
      <c r="AC33" s="107">
        <v>140</v>
      </c>
      <c r="AD33" s="107">
        <v>19214</v>
      </c>
      <c r="AE33" s="107">
        <v>3281</v>
      </c>
      <c r="AF33" s="107">
        <v>144</v>
      </c>
      <c r="AG33" s="107">
        <v>8068</v>
      </c>
      <c r="AH33" s="107"/>
      <c r="AI33" s="107">
        <v>3684</v>
      </c>
      <c r="AJ33" s="107">
        <v>7871</v>
      </c>
      <c r="AK33" s="107">
        <v>148</v>
      </c>
      <c r="AL33" s="107">
        <v>1324</v>
      </c>
      <c r="AM33" s="107"/>
      <c r="AN33" s="107">
        <v>3692</v>
      </c>
      <c r="AO33" s="107"/>
      <c r="AP33" s="107">
        <v>168</v>
      </c>
      <c r="AQ33" s="107">
        <v>1170</v>
      </c>
      <c r="AR33" s="107">
        <v>0</v>
      </c>
      <c r="AS33" s="107"/>
      <c r="AT33" s="107">
        <v>865</v>
      </c>
      <c r="AU33" s="107">
        <v>137627</v>
      </c>
      <c r="AV33" s="107">
        <v>20</v>
      </c>
      <c r="AW33" s="107">
        <v>6129</v>
      </c>
      <c r="AX33" s="107">
        <v>1248</v>
      </c>
      <c r="AY33" s="107">
        <v>4362</v>
      </c>
      <c r="AZ33" s="107">
        <v>23081</v>
      </c>
      <c r="BA33" s="107">
        <v>910</v>
      </c>
      <c r="BB33" s="107">
        <v>32542</v>
      </c>
      <c r="BC33" s="107"/>
      <c r="BD33" s="107"/>
      <c r="BE33" s="107">
        <v>978</v>
      </c>
      <c r="BF33" s="107">
        <v>37</v>
      </c>
      <c r="BG33" s="107">
        <v>2679</v>
      </c>
      <c r="BH33" s="107">
        <v>917</v>
      </c>
      <c r="BI33" s="107">
        <v>3500</v>
      </c>
      <c r="BJ33" s="107">
        <v>9375</v>
      </c>
      <c r="BK33" s="107">
        <v>10762</v>
      </c>
    </row>
    <row r="34" spans="1:63" ht="13.35" customHeight="1">
      <c r="A34" s="14"/>
      <c r="B34" s="99"/>
      <c r="C34" s="111"/>
      <c r="D34" s="111"/>
      <c r="E34" s="111"/>
      <c r="F34" s="111"/>
      <c r="G34" s="111"/>
      <c r="H34" s="111"/>
      <c r="I34" s="111"/>
      <c r="J34" s="111"/>
      <c r="K34" s="111"/>
      <c r="L34" s="111"/>
      <c r="M34" s="111"/>
      <c r="N34" s="111"/>
      <c r="O34" s="111"/>
      <c r="P34" s="111"/>
      <c r="Q34" s="111"/>
      <c r="R34" s="111"/>
      <c r="S34" s="111"/>
      <c r="T34" s="111"/>
      <c r="U34" s="111"/>
      <c r="V34" s="111"/>
      <c r="W34" s="111"/>
      <c r="X34" s="111"/>
      <c r="Y34" s="111"/>
      <c r="Z34" s="111"/>
      <c r="AA34" s="111"/>
      <c r="AB34" s="111"/>
      <c r="AC34" s="111"/>
      <c r="AD34" s="111"/>
      <c r="AE34" s="111"/>
      <c r="AF34" s="111"/>
      <c r="AG34" s="111"/>
      <c r="AH34" s="111"/>
      <c r="AI34" s="111"/>
      <c r="AJ34" s="111"/>
      <c r="AK34" s="111"/>
      <c r="AL34" s="111"/>
      <c r="AM34" s="111"/>
      <c r="AN34" s="111"/>
      <c r="AO34" s="111"/>
      <c r="AP34" s="111"/>
      <c r="AQ34" s="111"/>
      <c r="AR34" s="111"/>
      <c r="AS34" s="111"/>
      <c r="AT34" s="111"/>
      <c r="AU34" s="111"/>
      <c r="AV34" s="111"/>
      <c r="AW34" s="111"/>
      <c r="AX34" s="111"/>
      <c r="AY34" s="111"/>
      <c r="AZ34" s="111"/>
      <c r="BA34" s="111"/>
      <c r="BB34" s="111"/>
      <c r="BC34" s="111"/>
      <c r="BD34" s="111"/>
      <c r="BE34" s="111"/>
      <c r="BF34" s="111"/>
      <c r="BG34" s="111"/>
      <c r="BH34" s="111"/>
      <c r="BI34" s="111"/>
      <c r="BJ34" s="111"/>
      <c r="BK34" s="111"/>
    </row>
    <row r="35" spans="1:63" ht="13.35" customHeight="1">
      <c r="A35" s="17" t="s">
        <v>27</v>
      </c>
      <c r="B35" s="96">
        <f>SUM(B36:B40)</f>
        <v>4428394</v>
      </c>
      <c r="C35" s="112">
        <f t="shared" ref="C35:BK35" si="7">SUM(C36:C40)</f>
        <v>2086704</v>
      </c>
      <c r="D35" s="112">
        <f t="shared" si="7"/>
        <v>2624</v>
      </c>
      <c r="E35" s="112">
        <f t="shared" si="7"/>
        <v>13132</v>
      </c>
      <c r="F35" s="112">
        <f>SUM(F36:F40)</f>
        <v>4086</v>
      </c>
      <c r="G35" s="112">
        <f>SUM(G36:G40)</f>
        <v>1977</v>
      </c>
      <c r="H35" s="112">
        <f t="shared" si="7"/>
        <v>2300</v>
      </c>
      <c r="I35" s="112">
        <f>SUM(I36:I40)</f>
        <v>26582</v>
      </c>
      <c r="J35" s="112">
        <f>SUM(J36:J40)</f>
        <v>89197</v>
      </c>
      <c r="K35" s="112">
        <f t="shared" si="7"/>
        <v>4502</v>
      </c>
      <c r="L35" s="112">
        <f t="shared" si="7"/>
        <v>18079</v>
      </c>
      <c r="M35" s="112">
        <f t="shared" si="7"/>
        <v>147</v>
      </c>
      <c r="N35" s="112">
        <f t="shared" si="7"/>
        <v>135</v>
      </c>
      <c r="O35" s="112">
        <f t="shared" si="7"/>
        <v>187410</v>
      </c>
      <c r="P35" s="112">
        <f t="shared" si="7"/>
        <v>3988</v>
      </c>
      <c r="Q35" s="112">
        <f t="shared" si="7"/>
        <v>6523</v>
      </c>
      <c r="R35" s="112">
        <f t="shared" si="7"/>
        <v>59967</v>
      </c>
      <c r="S35" s="112">
        <f t="shared" si="7"/>
        <v>54194</v>
      </c>
      <c r="T35" s="112">
        <f t="shared" si="7"/>
        <v>1385</v>
      </c>
      <c r="U35" s="112">
        <f t="shared" si="7"/>
        <v>6647</v>
      </c>
      <c r="V35" s="112">
        <f t="shared" si="7"/>
        <v>937</v>
      </c>
      <c r="W35" s="112">
        <f t="shared" si="7"/>
        <v>1498</v>
      </c>
      <c r="X35" s="112">
        <f t="shared" si="7"/>
        <v>286738</v>
      </c>
      <c r="Y35" s="112">
        <f t="shared" si="7"/>
        <v>5996</v>
      </c>
      <c r="Z35" s="112">
        <f t="shared" si="7"/>
        <v>2235</v>
      </c>
      <c r="AA35" s="112">
        <f t="shared" si="7"/>
        <v>4470</v>
      </c>
      <c r="AB35" s="112">
        <f t="shared" si="7"/>
        <v>8879</v>
      </c>
      <c r="AC35" s="112">
        <f t="shared" si="7"/>
        <v>889</v>
      </c>
      <c r="AD35" s="112">
        <f t="shared" si="7"/>
        <v>44713</v>
      </c>
      <c r="AE35" s="112">
        <f t="shared" si="7"/>
        <v>4195</v>
      </c>
      <c r="AF35" s="112">
        <f t="shared" si="7"/>
        <v>546</v>
      </c>
      <c r="AG35" s="112">
        <f t="shared" si="7"/>
        <v>10063</v>
      </c>
      <c r="AH35" s="112">
        <f t="shared" si="7"/>
        <v>2324</v>
      </c>
      <c r="AI35" s="112">
        <f t="shared" si="7"/>
        <v>6628</v>
      </c>
      <c r="AJ35" s="112">
        <f t="shared" si="7"/>
        <v>22896</v>
      </c>
      <c r="AK35" s="112">
        <f t="shared" si="7"/>
        <v>1091</v>
      </c>
      <c r="AL35" s="112">
        <f t="shared" si="7"/>
        <v>5306</v>
      </c>
      <c r="AM35" s="112">
        <f t="shared" si="7"/>
        <v>233665</v>
      </c>
      <c r="AN35" s="112">
        <f t="shared" si="7"/>
        <v>3692</v>
      </c>
      <c r="AO35" s="112">
        <f t="shared" si="7"/>
        <v>1271</v>
      </c>
      <c r="AP35" s="112">
        <f t="shared" si="7"/>
        <v>168</v>
      </c>
      <c r="AQ35" s="112">
        <f t="shared" si="7"/>
        <v>1170</v>
      </c>
      <c r="AR35" s="112">
        <f t="shared" si="7"/>
        <v>1813</v>
      </c>
      <c r="AS35" s="112">
        <f t="shared" si="7"/>
        <v>295989</v>
      </c>
      <c r="AT35" s="112">
        <f t="shared" si="7"/>
        <v>5832</v>
      </c>
      <c r="AU35" s="112">
        <f t="shared" si="7"/>
        <v>412993</v>
      </c>
      <c r="AV35" s="112">
        <f t="shared" si="7"/>
        <v>1810</v>
      </c>
      <c r="AW35" s="112">
        <f t="shared" si="7"/>
        <v>7507</v>
      </c>
      <c r="AX35" s="112">
        <f t="shared" si="7"/>
        <v>1248</v>
      </c>
      <c r="AY35" s="112">
        <f t="shared" si="7"/>
        <v>5738</v>
      </c>
      <c r="AZ35" s="112">
        <f t="shared" si="7"/>
        <v>82126</v>
      </c>
      <c r="BA35" s="112">
        <f t="shared" si="7"/>
        <v>1515</v>
      </c>
      <c r="BB35" s="112">
        <f t="shared" si="7"/>
        <v>196825</v>
      </c>
      <c r="BC35" s="112">
        <f t="shared" si="7"/>
        <v>3446</v>
      </c>
      <c r="BD35" s="112">
        <f t="shared" si="7"/>
        <v>2070</v>
      </c>
      <c r="BE35" s="112">
        <f t="shared" si="7"/>
        <v>89590</v>
      </c>
      <c r="BF35" s="112">
        <f t="shared" si="7"/>
        <v>9488</v>
      </c>
      <c r="BG35" s="112">
        <f t="shared" si="7"/>
        <v>8156</v>
      </c>
      <c r="BH35" s="112">
        <f t="shared" si="7"/>
        <v>22376</v>
      </c>
      <c r="BI35" s="112">
        <f t="shared" si="7"/>
        <v>3500</v>
      </c>
      <c r="BJ35" s="112">
        <f t="shared" si="7"/>
        <v>9375</v>
      </c>
      <c r="BK35" s="112">
        <f t="shared" si="7"/>
        <v>48048</v>
      </c>
    </row>
    <row r="36" spans="1:63" ht="13.35" customHeight="1">
      <c r="A36" s="9" t="s">
        <v>28</v>
      </c>
      <c r="B36" s="98">
        <f t="shared" ref="B36:B40" si="8">SUM(C36:BK36)</f>
        <v>1410417</v>
      </c>
      <c r="C36" s="107">
        <v>414466</v>
      </c>
      <c r="D36" s="107"/>
      <c r="E36" s="107"/>
      <c r="F36" s="107"/>
      <c r="G36" s="107"/>
      <c r="H36" s="107"/>
      <c r="I36" s="107"/>
      <c r="J36" s="107">
        <v>62469</v>
      </c>
      <c r="K36" s="107"/>
      <c r="L36" s="107"/>
      <c r="M36" s="107"/>
      <c r="N36" s="107"/>
      <c r="O36" s="107">
        <v>34147</v>
      </c>
      <c r="P36" s="107"/>
      <c r="Q36" s="107">
        <v>0</v>
      </c>
      <c r="R36" s="107">
        <v>46542</v>
      </c>
      <c r="S36" s="107"/>
      <c r="T36" s="107"/>
      <c r="U36" s="107"/>
      <c r="V36" s="107"/>
      <c r="W36" s="107"/>
      <c r="X36" s="107">
        <v>285449</v>
      </c>
      <c r="Y36" s="107"/>
      <c r="Z36" s="107"/>
      <c r="AA36" s="107"/>
      <c r="AB36" s="107"/>
      <c r="AC36" s="107"/>
      <c r="AD36" s="107">
        <v>0</v>
      </c>
      <c r="AE36" s="107">
        <v>543</v>
      </c>
      <c r="AF36" s="107"/>
      <c r="AG36" s="107">
        <v>1995</v>
      </c>
      <c r="AH36" s="107">
        <v>33</v>
      </c>
      <c r="AI36" s="107">
        <v>1133</v>
      </c>
      <c r="AJ36" s="107">
        <v>7243</v>
      </c>
      <c r="AK36" s="107">
        <v>171</v>
      </c>
      <c r="AL36" s="107"/>
      <c r="AM36" s="107">
        <v>232717</v>
      </c>
      <c r="AN36" s="107"/>
      <c r="AO36" s="107"/>
      <c r="AP36" s="107"/>
      <c r="AQ36" s="107"/>
      <c r="AR36" s="107">
        <v>0</v>
      </c>
      <c r="AS36" s="107"/>
      <c r="AT36" s="107">
        <v>1970</v>
      </c>
      <c r="AU36" s="107">
        <v>126227</v>
      </c>
      <c r="AV36" s="107"/>
      <c r="AW36" s="107">
        <v>0</v>
      </c>
      <c r="AX36" s="107">
        <v>0</v>
      </c>
      <c r="AY36" s="107"/>
      <c r="AZ36" s="107">
        <v>66015</v>
      </c>
      <c r="BA36" s="107"/>
      <c r="BB36" s="107"/>
      <c r="BC36" s="107"/>
      <c r="BD36" s="107"/>
      <c r="BE36" s="107">
        <v>84521</v>
      </c>
      <c r="BF36" s="107"/>
      <c r="BG36" s="107"/>
      <c r="BH36" s="107"/>
      <c r="BI36" s="107"/>
      <c r="BJ36" s="107"/>
      <c r="BK36" s="107">
        <v>44776</v>
      </c>
    </row>
    <row r="37" spans="1:63" ht="13.35" customHeight="1">
      <c r="A37" s="9" t="s">
        <v>29</v>
      </c>
      <c r="B37" s="98">
        <f t="shared" si="8"/>
        <v>405381</v>
      </c>
      <c r="C37" s="107">
        <v>252159</v>
      </c>
      <c r="D37" s="107"/>
      <c r="E37" s="107"/>
      <c r="F37" s="107"/>
      <c r="G37" s="107">
        <v>461</v>
      </c>
      <c r="H37" s="107"/>
      <c r="I37" s="107"/>
      <c r="J37" s="107"/>
      <c r="K37" s="107"/>
      <c r="L37" s="107">
        <v>3535</v>
      </c>
      <c r="M37" s="107">
        <v>10</v>
      </c>
      <c r="N37" s="107"/>
      <c r="O37" s="107">
        <v>37342</v>
      </c>
      <c r="P37" s="107"/>
      <c r="Q37" s="107">
        <v>0</v>
      </c>
      <c r="R37" s="107"/>
      <c r="S37" s="107">
        <v>12837</v>
      </c>
      <c r="T37" s="107"/>
      <c r="U37" s="107">
        <v>2599</v>
      </c>
      <c r="V37" s="107"/>
      <c r="W37" s="107"/>
      <c r="X37" s="107"/>
      <c r="Y37" s="107">
        <v>1800</v>
      </c>
      <c r="Z37" s="107"/>
      <c r="AA37" s="107"/>
      <c r="AB37" s="107">
        <v>881</v>
      </c>
      <c r="AC37" s="107"/>
      <c r="AD37" s="107">
        <v>1163</v>
      </c>
      <c r="AE37" s="107"/>
      <c r="AF37" s="107"/>
      <c r="AG37" s="107"/>
      <c r="AH37" s="107"/>
      <c r="AI37" s="107">
        <v>197</v>
      </c>
      <c r="AJ37" s="107">
        <v>1973</v>
      </c>
      <c r="AK37" s="107"/>
      <c r="AL37" s="107"/>
      <c r="AM37" s="107"/>
      <c r="AN37" s="107"/>
      <c r="AO37" s="107"/>
      <c r="AP37" s="107"/>
      <c r="AQ37" s="107"/>
      <c r="AR37" s="107">
        <v>0</v>
      </c>
      <c r="AS37" s="107"/>
      <c r="AT37" s="107"/>
      <c r="AU37" s="107">
        <v>89777</v>
      </c>
      <c r="AV37" s="107"/>
      <c r="AW37" s="107">
        <v>647</v>
      </c>
      <c r="AX37" s="107">
        <v>0</v>
      </c>
      <c r="AY37" s="107"/>
      <c r="AZ37" s="107"/>
      <c r="BA37" s="107"/>
      <c r="BB37" s="107"/>
      <c r="BC37" s="107"/>
      <c r="BD37" s="107"/>
      <c r="BE37" s="107"/>
      <c r="BF37" s="107"/>
      <c r="BG37" s="107"/>
      <c r="BH37" s="107"/>
      <c r="BI37" s="107"/>
      <c r="BJ37" s="107"/>
      <c r="BK37" s="107"/>
    </row>
    <row r="38" spans="1:63" ht="13.35" customHeight="1">
      <c r="A38" s="9" t="s">
        <v>30</v>
      </c>
      <c r="B38" s="98">
        <f t="shared" si="8"/>
        <v>36793</v>
      </c>
      <c r="C38" s="107"/>
      <c r="D38" s="107"/>
      <c r="E38" s="107"/>
      <c r="F38" s="107"/>
      <c r="G38" s="107"/>
      <c r="H38" s="107"/>
      <c r="I38" s="107"/>
      <c r="J38" s="107"/>
      <c r="K38" s="107"/>
      <c r="L38" s="107"/>
      <c r="M38" s="107"/>
      <c r="N38" s="107"/>
      <c r="O38" s="107">
        <v>20968</v>
      </c>
      <c r="P38" s="107"/>
      <c r="Q38" s="107">
        <v>2477</v>
      </c>
      <c r="R38" s="107"/>
      <c r="S38" s="107"/>
      <c r="T38" s="107"/>
      <c r="U38" s="107"/>
      <c r="V38" s="107"/>
      <c r="W38" s="107"/>
      <c r="X38" s="107"/>
      <c r="Y38" s="107"/>
      <c r="Z38" s="107"/>
      <c r="AA38" s="107"/>
      <c r="AB38" s="107"/>
      <c r="AC38" s="107"/>
      <c r="AD38" s="107">
        <v>0</v>
      </c>
      <c r="AE38" s="107"/>
      <c r="AF38" s="107"/>
      <c r="AG38" s="107"/>
      <c r="AH38" s="107"/>
      <c r="AI38" s="107"/>
      <c r="AJ38" s="107">
        <v>7471</v>
      </c>
      <c r="AK38" s="107"/>
      <c r="AL38" s="107"/>
      <c r="AM38" s="107"/>
      <c r="AN38" s="107"/>
      <c r="AO38" s="107"/>
      <c r="AP38" s="107"/>
      <c r="AQ38" s="107"/>
      <c r="AR38" s="107">
        <v>0</v>
      </c>
      <c r="AS38" s="107"/>
      <c r="AT38" s="107"/>
      <c r="AU38" s="107">
        <v>4865</v>
      </c>
      <c r="AV38" s="107"/>
      <c r="AW38" s="107">
        <v>63</v>
      </c>
      <c r="AX38" s="107">
        <v>0</v>
      </c>
      <c r="AY38" s="107"/>
      <c r="AZ38" s="107"/>
      <c r="BA38" s="107">
        <v>949</v>
      </c>
      <c r="BB38" s="107"/>
      <c r="BC38" s="107"/>
      <c r="BD38" s="107"/>
      <c r="BE38" s="107"/>
      <c r="BF38" s="107"/>
      <c r="BG38" s="107"/>
      <c r="BH38" s="107"/>
      <c r="BI38" s="107"/>
      <c r="BJ38" s="107"/>
      <c r="BK38" s="107"/>
    </row>
    <row r="39" spans="1:63" ht="13.35" customHeight="1">
      <c r="A39" s="9" t="s">
        <v>31</v>
      </c>
      <c r="B39" s="98">
        <f t="shared" si="8"/>
        <v>464819</v>
      </c>
      <c r="C39" s="107">
        <v>288315</v>
      </c>
      <c r="D39" s="107">
        <v>2624</v>
      </c>
      <c r="E39" s="107">
        <v>7599</v>
      </c>
      <c r="F39" s="107"/>
      <c r="G39" s="107"/>
      <c r="H39" s="107"/>
      <c r="I39" s="107">
        <v>10694</v>
      </c>
      <c r="J39" s="107"/>
      <c r="K39" s="107"/>
      <c r="L39" s="107">
        <v>8048</v>
      </c>
      <c r="M39" s="107"/>
      <c r="N39" s="107"/>
      <c r="O39" s="107">
        <v>19150</v>
      </c>
      <c r="P39" s="107">
        <v>208</v>
      </c>
      <c r="Q39" s="107">
        <v>275</v>
      </c>
      <c r="R39" s="107"/>
      <c r="S39" s="107">
        <v>33649</v>
      </c>
      <c r="T39" s="107"/>
      <c r="U39" s="107">
        <v>3010</v>
      </c>
      <c r="V39" s="107"/>
      <c r="W39" s="107"/>
      <c r="X39" s="107"/>
      <c r="Y39" s="107">
        <v>3128</v>
      </c>
      <c r="Z39" s="107"/>
      <c r="AA39" s="107"/>
      <c r="AB39" s="107"/>
      <c r="AC39" s="107"/>
      <c r="AD39" s="107">
        <v>11352</v>
      </c>
      <c r="AE39" s="107">
        <v>299</v>
      </c>
      <c r="AF39" s="107"/>
      <c r="AG39" s="107"/>
      <c r="AH39" s="107">
        <v>2078</v>
      </c>
      <c r="AI39" s="107"/>
      <c r="AJ39" s="107"/>
      <c r="AK39" s="107"/>
      <c r="AL39" s="107"/>
      <c r="AM39" s="107"/>
      <c r="AN39" s="107"/>
      <c r="AO39" s="107"/>
      <c r="AP39" s="107"/>
      <c r="AQ39" s="107"/>
      <c r="AR39" s="107">
        <v>0</v>
      </c>
      <c r="AS39" s="107"/>
      <c r="AT39" s="107">
        <v>1863</v>
      </c>
      <c r="AU39" s="107">
        <v>64968</v>
      </c>
      <c r="AV39" s="107"/>
      <c r="AW39" s="107">
        <v>1670</v>
      </c>
      <c r="AX39" s="107">
        <v>182</v>
      </c>
      <c r="AY39" s="107"/>
      <c r="AZ39" s="107"/>
      <c r="BA39" s="107"/>
      <c r="BB39" s="107"/>
      <c r="BC39" s="107"/>
      <c r="BD39" s="107"/>
      <c r="BE39" s="107"/>
      <c r="BF39" s="107">
        <v>5490</v>
      </c>
      <c r="BG39" s="107"/>
      <c r="BH39" s="107"/>
      <c r="BI39" s="107">
        <v>217</v>
      </c>
      <c r="BJ39" s="107"/>
      <c r="BK39" s="107"/>
    </row>
    <row r="40" spans="1:63" ht="13.35" customHeight="1">
      <c r="A40" s="9" t="s">
        <v>26</v>
      </c>
      <c r="B40" s="98">
        <f t="shared" si="8"/>
        <v>2110984</v>
      </c>
      <c r="C40" s="107">
        <v>1131764</v>
      </c>
      <c r="D40" s="107"/>
      <c r="E40" s="107">
        <v>5533</v>
      </c>
      <c r="F40" s="107">
        <v>4086</v>
      </c>
      <c r="G40" s="107">
        <v>1516</v>
      </c>
      <c r="H40" s="107">
        <v>2300</v>
      </c>
      <c r="I40" s="107">
        <v>15888</v>
      </c>
      <c r="J40" s="107">
        <v>26728</v>
      </c>
      <c r="K40" s="107">
        <v>4502</v>
      </c>
      <c r="L40" s="107">
        <v>6496</v>
      </c>
      <c r="M40" s="107">
        <v>137</v>
      </c>
      <c r="N40" s="107">
        <v>135</v>
      </c>
      <c r="O40" s="107">
        <v>75803</v>
      </c>
      <c r="P40" s="107">
        <v>3780</v>
      </c>
      <c r="Q40" s="107">
        <v>3771</v>
      </c>
      <c r="R40" s="107">
        <v>13425</v>
      </c>
      <c r="S40" s="107">
        <v>7708</v>
      </c>
      <c r="T40" s="107">
        <v>1385</v>
      </c>
      <c r="U40" s="107">
        <v>1038</v>
      </c>
      <c r="V40" s="107">
        <v>937</v>
      </c>
      <c r="W40" s="107">
        <v>1498</v>
      </c>
      <c r="X40" s="107">
        <v>1289</v>
      </c>
      <c r="Y40" s="107">
        <v>1068</v>
      </c>
      <c r="Z40" s="107">
        <v>2235</v>
      </c>
      <c r="AA40" s="107">
        <v>4470</v>
      </c>
      <c r="AB40" s="107">
        <v>7998</v>
      </c>
      <c r="AC40" s="107">
        <v>889</v>
      </c>
      <c r="AD40" s="107">
        <v>32198</v>
      </c>
      <c r="AE40" s="107">
        <v>3353</v>
      </c>
      <c r="AF40" s="107">
        <v>546</v>
      </c>
      <c r="AG40" s="107">
        <v>8068</v>
      </c>
      <c r="AH40" s="107">
        <v>213</v>
      </c>
      <c r="AI40" s="107">
        <v>5298</v>
      </c>
      <c r="AJ40" s="107">
        <v>6209</v>
      </c>
      <c r="AK40" s="107">
        <v>920</v>
      </c>
      <c r="AL40" s="107">
        <v>5306</v>
      </c>
      <c r="AM40" s="107">
        <v>948</v>
      </c>
      <c r="AN40" s="107">
        <v>3692</v>
      </c>
      <c r="AO40" s="107">
        <v>1271</v>
      </c>
      <c r="AP40" s="107">
        <v>168</v>
      </c>
      <c r="AQ40" s="107">
        <v>1170</v>
      </c>
      <c r="AR40" s="107">
        <v>1813</v>
      </c>
      <c r="AS40" s="107">
        <v>295989</v>
      </c>
      <c r="AT40" s="107">
        <v>1999</v>
      </c>
      <c r="AU40" s="107">
        <v>127156</v>
      </c>
      <c r="AV40" s="107">
        <v>1810</v>
      </c>
      <c r="AW40" s="107">
        <v>5127</v>
      </c>
      <c r="AX40" s="107">
        <f>1248-AX39</f>
        <v>1066</v>
      </c>
      <c r="AY40" s="107">
        <v>5738</v>
      </c>
      <c r="AZ40" s="107">
        <v>16111</v>
      </c>
      <c r="BA40" s="107">
        <v>566</v>
      </c>
      <c r="BB40" s="107">
        <v>196825</v>
      </c>
      <c r="BC40" s="107">
        <v>3446</v>
      </c>
      <c r="BD40" s="107">
        <v>2070</v>
      </c>
      <c r="BE40" s="107">
        <v>5069</v>
      </c>
      <c r="BF40" s="107">
        <v>3998</v>
      </c>
      <c r="BG40" s="107">
        <v>8156</v>
      </c>
      <c r="BH40" s="107">
        <v>22376</v>
      </c>
      <c r="BI40" s="107">
        <v>3283</v>
      </c>
      <c r="BJ40" s="107">
        <v>9375</v>
      </c>
      <c r="BK40" s="107">
        <v>3272</v>
      </c>
    </row>
    <row r="41" spans="1:63" ht="13.35" customHeight="1" thickBot="1">
      <c r="A41" s="5"/>
      <c r="B41" s="100"/>
      <c r="C41" s="107"/>
      <c r="D41" s="107"/>
      <c r="E41" s="107"/>
      <c r="F41" s="107"/>
      <c r="G41" s="107"/>
      <c r="H41" s="107"/>
      <c r="I41" s="107"/>
      <c r="J41" s="107"/>
      <c r="K41" s="107"/>
      <c r="L41" s="107"/>
      <c r="M41" s="107"/>
      <c r="N41" s="107"/>
      <c r="O41" s="107"/>
      <c r="P41" s="107"/>
      <c r="Q41" s="107"/>
      <c r="R41" s="107"/>
      <c r="S41" s="107"/>
      <c r="T41" s="107"/>
      <c r="U41" s="107"/>
      <c r="V41" s="107"/>
      <c r="W41" s="107"/>
      <c r="X41" s="107"/>
      <c r="Y41" s="107"/>
      <c r="Z41" s="107"/>
      <c r="AA41" s="107"/>
      <c r="AB41" s="107"/>
      <c r="AC41" s="107"/>
      <c r="AD41" s="107"/>
      <c r="AE41" s="107"/>
      <c r="AF41" s="107"/>
      <c r="AG41" s="107"/>
      <c r="AH41" s="107"/>
      <c r="AI41" s="107"/>
      <c r="AJ41" s="107"/>
      <c r="AK41" s="107"/>
      <c r="AL41" s="107"/>
      <c r="AM41" s="107"/>
      <c r="AN41" s="107"/>
      <c r="AO41" s="107"/>
      <c r="AP41" s="107"/>
      <c r="AQ41" s="107"/>
      <c r="AR41" s="107"/>
      <c r="AS41" s="107"/>
      <c r="AT41" s="107"/>
      <c r="AU41" s="107"/>
      <c r="AV41" s="107"/>
      <c r="AW41" s="107"/>
      <c r="AX41" s="107"/>
      <c r="AY41" s="107"/>
      <c r="AZ41" s="107"/>
      <c r="BA41" s="107"/>
      <c r="BB41" s="107"/>
      <c r="BC41" s="107"/>
      <c r="BD41" s="107"/>
      <c r="BE41" s="107"/>
      <c r="BF41" s="107"/>
      <c r="BG41" s="107"/>
      <c r="BH41" s="107"/>
      <c r="BI41" s="107"/>
      <c r="BJ41" s="107"/>
      <c r="BK41" s="107"/>
    </row>
    <row r="42" spans="1:63" ht="13.35" customHeight="1" thickBot="1">
      <c r="A42" s="41" t="s">
        <v>32</v>
      </c>
      <c r="B42" s="105"/>
      <c r="C42" s="111"/>
      <c r="D42" s="111"/>
      <c r="E42" s="111"/>
      <c r="F42" s="111"/>
      <c r="G42" s="111"/>
      <c r="H42" s="111"/>
      <c r="I42" s="111"/>
      <c r="J42" s="111"/>
      <c r="K42" s="111"/>
      <c r="L42" s="111"/>
      <c r="M42" s="111"/>
      <c r="N42" s="111"/>
      <c r="O42" s="111"/>
      <c r="P42" s="111"/>
      <c r="Q42" s="111"/>
      <c r="R42" s="111"/>
      <c r="S42" s="111"/>
      <c r="T42" s="111"/>
      <c r="U42" s="111"/>
      <c r="V42" s="111"/>
      <c r="W42" s="111"/>
      <c r="X42" s="111"/>
      <c r="Y42" s="111"/>
      <c r="Z42" s="111"/>
      <c r="AA42" s="111"/>
      <c r="AB42" s="111"/>
      <c r="AC42" s="111"/>
      <c r="AD42" s="111"/>
      <c r="AE42" s="111"/>
      <c r="AF42" s="111"/>
      <c r="AG42" s="111"/>
      <c r="AH42" s="111"/>
      <c r="AI42" s="111"/>
      <c r="AJ42" s="111"/>
      <c r="AK42" s="111"/>
      <c r="AL42" s="111"/>
      <c r="AM42" s="111"/>
      <c r="AN42" s="111"/>
      <c r="AO42" s="111"/>
      <c r="AP42" s="111"/>
      <c r="AQ42" s="111"/>
      <c r="AR42" s="111"/>
      <c r="AS42" s="111"/>
      <c r="AT42" s="111"/>
      <c r="AU42" s="111"/>
      <c r="AV42" s="111"/>
      <c r="AW42" s="111"/>
      <c r="AX42" s="111"/>
      <c r="AY42" s="111"/>
      <c r="AZ42" s="111"/>
      <c r="BA42" s="111"/>
      <c r="BB42" s="111"/>
      <c r="BC42" s="111"/>
      <c r="BD42" s="111"/>
      <c r="BE42" s="111"/>
      <c r="BF42" s="111"/>
      <c r="BG42" s="111"/>
      <c r="BH42" s="111"/>
      <c r="BI42" s="111"/>
      <c r="BJ42" s="111"/>
      <c r="BK42" s="111"/>
    </row>
    <row r="43" spans="1:63" ht="13.35" customHeight="1">
      <c r="A43" s="19" t="s">
        <v>12</v>
      </c>
      <c r="B43" s="98">
        <f>B16</f>
        <v>16297858</v>
      </c>
      <c r="C43" s="107">
        <v>9243324</v>
      </c>
      <c r="D43" s="107">
        <f t="shared" ref="D43:BK43" si="9">SUM(D16)</f>
        <v>24696</v>
      </c>
      <c r="E43" s="107">
        <v>45680</v>
      </c>
      <c r="F43" s="107">
        <v>26051</v>
      </c>
      <c r="G43" s="107">
        <v>28585</v>
      </c>
      <c r="H43" s="107">
        <v>16641</v>
      </c>
      <c r="I43" s="107">
        <v>237401</v>
      </c>
      <c r="J43" s="107">
        <v>361598</v>
      </c>
      <c r="K43" s="107">
        <v>21475</v>
      </c>
      <c r="L43" s="107">
        <v>164483</v>
      </c>
      <c r="M43" s="107">
        <v>25618</v>
      </c>
      <c r="N43" s="107">
        <v>6374</v>
      </c>
      <c r="O43" s="107">
        <v>1434086</v>
      </c>
      <c r="P43" s="107">
        <v>15957</v>
      </c>
      <c r="Q43" s="107">
        <v>16342</v>
      </c>
      <c r="R43" s="107">
        <v>198624</v>
      </c>
      <c r="S43" s="107">
        <v>226416</v>
      </c>
      <c r="T43" s="107">
        <v>25646</v>
      </c>
      <c r="U43" s="107">
        <v>92342</v>
      </c>
      <c r="V43" s="107">
        <v>21283</v>
      </c>
      <c r="W43" s="107">
        <v>20296</v>
      </c>
      <c r="X43" s="107">
        <v>279474</v>
      </c>
      <c r="Y43" s="107">
        <v>78176</v>
      </c>
      <c r="Z43" s="107">
        <f t="shared" si="9"/>
        <v>19381</v>
      </c>
      <c r="AA43" s="107">
        <f t="shared" si="9"/>
        <v>21532</v>
      </c>
      <c r="AB43" s="107">
        <f t="shared" si="9"/>
        <v>42943</v>
      </c>
      <c r="AC43" s="107">
        <f t="shared" si="9"/>
        <v>59255</v>
      </c>
      <c r="AD43" s="107">
        <f t="shared" si="9"/>
        <v>408122</v>
      </c>
      <c r="AE43" s="107">
        <f t="shared" si="9"/>
        <v>15274</v>
      </c>
      <c r="AF43" s="107">
        <f t="shared" si="9"/>
        <v>15382</v>
      </c>
      <c r="AG43" s="107">
        <f t="shared" si="9"/>
        <v>50032</v>
      </c>
      <c r="AH43" s="107">
        <f t="shared" si="9"/>
        <v>33337</v>
      </c>
      <c r="AI43" s="107">
        <f t="shared" si="9"/>
        <v>37129</v>
      </c>
      <c r="AJ43" s="107">
        <f t="shared" si="9"/>
        <v>119181</v>
      </c>
      <c r="AK43" s="107">
        <f t="shared" si="9"/>
        <v>28977</v>
      </c>
      <c r="AL43" s="107">
        <f t="shared" si="9"/>
        <v>65550</v>
      </c>
      <c r="AM43" s="107">
        <f t="shared" si="9"/>
        <v>260116</v>
      </c>
      <c r="AN43" s="107">
        <f t="shared" si="9"/>
        <v>41654</v>
      </c>
      <c r="AO43" s="107">
        <f t="shared" si="9"/>
        <v>22191</v>
      </c>
      <c r="AP43" s="107">
        <f t="shared" si="9"/>
        <v>11123</v>
      </c>
      <c r="AQ43" s="107">
        <f t="shared" si="9"/>
        <v>27139</v>
      </c>
      <c r="AR43" s="107">
        <f t="shared" si="9"/>
        <v>16575</v>
      </c>
      <c r="AS43" s="107">
        <f t="shared" si="9"/>
        <v>104704</v>
      </c>
      <c r="AT43" s="107">
        <f t="shared" si="9"/>
        <v>9892</v>
      </c>
      <c r="AU43" s="107">
        <f t="shared" si="9"/>
        <v>1232315</v>
      </c>
      <c r="AV43" s="107">
        <f t="shared" si="9"/>
        <v>12739</v>
      </c>
      <c r="AW43" s="107">
        <f t="shared" si="9"/>
        <v>67656</v>
      </c>
      <c r="AX43" s="107">
        <f t="shared" si="9"/>
        <v>22537</v>
      </c>
      <c r="AY43" s="107">
        <f t="shared" si="9"/>
        <v>23426</v>
      </c>
      <c r="AZ43" s="107">
        <f t="shared" si="9"/>
        <v>191868</v>
      </c>
      <c r="BA43" s="107">
        <f t="shared" si="9"/>
        <v>49815</v>
      </c>
      <c r="BB43" s="107">
        <f t="shared" si="9"/>
        <v>276637</v>
      </c>
      <c r="BC43" s="107">
        <f t="shared" si="9"/>
        <v>18136</v>
      </c>
      <c r="BD43" s="107">
        <f t="shared" si="9"/>
        <v>20929</v>
      </c>
      <c r="BE43" s="107">
        <f t="shared" si="9"/>
        <v>146271</v>
      </c>
      <c r="BF43" s="107">
        <f t="shared" si="9"/>
        <v>9963</v>
      </c>
      <c r="BG43" s="107">
        <f t="shared" si="9"/>
        <v>11195</v>
      </c>
      <c r="BH43" s="107">
        <f t="shared" si="9"/>
        <v>67490</v>
      </c>
      <c r="BI43" s="107">
        <f t="shared" si="9"/>
        <v>19716</v>
      </c>
      <c r="BJ43" s="107">
        <f t="shared" si="9"/>
        <v>42982</v>
      </c>
      <c r="BK43" s="107">
        <f t="shared" si="9"/>
        <v>64126</v>
      </c>
    </row>
    <row r="44" spans="1:63" ht="13.35" customHeight="1">
      <c r="A44" s="19" t="s">
        <v>27</v>
      </c>
      <c r="B44" s="98">
        <f>B35</f>
        <v>4428394</v>
      </c>
      <c r="C44" s="107">
        <v>2086704</v>
      </c>
      <c r="D44" s="107">
        <f t="shared" ref="D44:BK44" si="10">SUM(D35)</f>
        <v>2624</v>
      </c>
      <c r="E44" s="107">
        <v>13132</v>
      </c>
      <c r="F44" s="107">
        <v>4086</v>
      </c>
      <c r="G44" s="107">
        <v>1977</v>
      </c>
      <c r="H44" s="107">
        <v>2300</v>
      </c>
      <c r="I44" s="107">
        <v>26582</v>
      </c>
      <c r="J44" s="107">
        <v>89197</v>
      </c>
      <c r="K44" s="107">
        <v>4502</v>
      </c>
      <c r="L44" s="107">
        <v>18079</v>
      </c>
      <c r="M44" s="107">
        <v>147</v>
      </c>
      <c r="N44" s="107">
        <v>135</v>
      </c>
      <c r="O44" s="107">
        <v>187410</v>
      </c>
      <c r="P44" s="107">
        <v>3988</v>
      </c>
      <c r="Q44" s="107">
        <v>6523</v>
      </c>
      <c r="R44" s="107">
        <v>59967</v>
      </c>
      <c r="S44" s="107">
        <v>54194</v>
      </c>
      <c r="T44" s="107">
        <v>1385</v>
      </c>
      <c r="U44" s="107">
        <v>6647</v>
      </c>
      <c r="V44" s="107">
        <v>937</v>
      </c>
      <c r="W44" s="107">
        <v>1498</v>
      </c>
      <c r="X44" s="107">
        <v>286738</v>
      </c>
      <c r="Y44" s="107">
        <v>5996</v>
      </c>
      <c r="Z44" s="107">
        <f t="shared" si="10"/>
        <v>2235</v>
      </c>
      <c r="AA44" s="107">
        <f t="shared" si="10"/>
        <v>4470</v>
      </c>
      <c r="AB44" s="107">
        <f t="shared" si="10"/>
        <v>8879</v>
      </c>
      <c r="AC44" s="107">
        <f t="shared" si="10"/>
        <v>889</v>
      </c>
      <c r="AD44" s="107">
        <f t="shared" si="10"/>
        <v>44713</v>
      </c>
      <c r="AE44" s="107">
        <f t="shared" si="10"/>
        <v>4195</v>
      </c>
      <c r="AF44" s="107">
        <f t="shared" si="10"/>
        <v>546</v>
      </c>
      <c r="AG44" s="107">
        <f t="shared" si="10"/>
        <v>10063</v>
      </c>
      <c r="AH44" s="107">
        <f t="shared" si="10"/>
        <v>2324</v>
      </c>
      <c r="AI44" s="107">
        <f t="shared" si="10"/>
        <v>6628</v>
      </c>
      <c r="AJ44" s="107">
        <f t="shared" si="10"/>
        <v>22896</v>
      </c>
      <c r="AK44" s="107">
        <f t="shared" si="10"/>
        <v>1091</v>
      </c>
      <c r="AL44" s="107">
        <f t="shared" si="10"/>
        <v>5306</v>
      </c>
      <c r="AM44" s="107">
        <f t="shared" si="10"/>
        <v>233665</v>
      </c>
      <c r="AN44" s="107">
        <f t="shared" si="10"/>
        <v>3692</v>
      </c>
      <c r="AO44" s="107">
        <f t="shared" si="10"/>
        <v>1271</v>
      </c>
      <c r="AP44" s="107">
        <f t="shared" si="10"/>
        <v>168</v>
      </c>
      <c r="AQ44" s="107">
        <f t="shared" si="10"/>
        <v>1170</v>
      </c>
      <c r="AR44" s="107">
        <f t="shared" si="10"/>
        <v>1813</v>
      </c>
      <c r="AS44" s="107">
        <f t="shared" si="10"/>
        <v>295989</v>
      </c>
      <c r="AT44" s="107">
        <f t="shared" si="10"/>
        <v>5832</v>
      </c>
      <c r="AU44" s="107">
        <f t="shared" si="10"/>
        <v>412993</v>
      </c>
      <c r="AV44" s="107">
        <f t="shared" si="10"/>
        <v>1810</v>
      </c>
      <c r="AW44" s="107">
        <f t="shared" si="10"/>
        <v>7507</v>
      </c>
      <c r="AX44" s="107">
        <f t="shared" si="10"/>
        <v>1248</v>
      </c>
      <c r="AY44" s="107">
        <f t="shared" si="10"/>
        <v>5738</v>
      </c>
      <c r="AZ44" s="107">
        <f t="shared" si="10"/>
        <v>82126</v>
      </c>
      <c r="BA44" s="107">
        <f t="shared" si="10"/>
        <v>1515</v>
      </c>
      <c r="BB44" s="107">
        <f t="shared" si="10"/>
        <v>196825</v>
      </c>
      <c r="BC44" s="107">
        <f t="shared" si="10"/>
        <v>3446</v>
      </c>
      <c r="BD44" s="107">
        <f t="shared" si="10"/>
        <v>2070</v>
      </c>
      <c r="BE44" s="107">
        <f t="shared" si="10"/>
        <v>89590</v>
      </c>
      <c r="BF44" s="107">
        <f t="shared" si="10"/>
        <v>9488</v>
      </c>
      <c r="BG44" s="107">
        <f t="shared" si="10"/>
        <v>8156</v>
      </c>
      <c r="BH44" s="107">
        <f t="shared" si="10"/>
        <v>22376</v>
      </c>
      <c r="BI44" s="107">
        <f t="shared" si="10"/>
        <v>3500</v>
      </c>
      <c r="BJ44" s="107">
        <f t="shared" si="10"/>
        <v>9375</v>
      </c>
      <c r="BK44" s="107">
        <f t="shared" si="10"/>
        <v>48048</v>
      </c>
    </row>
    <row r="45" spans="1:63" ht="13.35" customHeight="1">
      <c r="A45" s="10"/>
      <c r="B45" s="100"/>
      <c r="C45" s="107"/>
      <c r="D45" s="107"/>
      <c r="E45" s="107"/>
      <c r="F45" s="107"/>
      <c r="G45" s="107"/>
      <c r="H45" s="107"/>
      <c r="I45" s="107"/>
      <c r="J45" s="107"/>
      <c r="K45" s="107"/>
      <c r="L45" s="107"/>
      <c r="M45" s="107"/>
      <c r="N45" s="107"/>
      <c r="O45" s="107"/>
      <c r="P45" s="107"/>
      <c r="Q45" s="107"/>
      <c r="R45" s="107"/>
      <c r="S45" s="107"/>
      <c r="T45" s="107"/>
      <c r="U45" s="107"/>
      <c r="V45" s="107"/>
      <c r="W45" s="107"/>
      <c r="X45" s="107"/>
      <c r="Y45" s="107"/>
      <c r="Z45" s="107"/>
      <c r="AA45" s="107"/>
      <c r="AB45" s="107"/>
      <c r="AC45" s="107"/>
      <c r="AD45" s="107"/>
      <c r="AE45" s="107"/>
      <c r="AF45" s="107"/>
      <c r="AG45" s="107"/>
      <c r="AH45" s="107"/>
      <c r="AI45" s="107"/>
      <c r="AJ45" s="107"/>
      <c r="AK45" s="107"/>
      <c r="AL45" s="107"/>
      <c r="AM45" s="107"/>
      <c r="AN45" s="107"/>
      <c r="AO45" s="107"/>
      <c r="AP45" s="107"/>
      <c r="AQ45" s="107"/>
      <c r="AR45" s="107"/>
      <c r="AS45" s="107"/>
      <c r="AT45" s="107"/>
      <c r="AU45" s="107"/>
      <c r="AV45" s="107"/>
      <c r="AW45" s="107"/>
      <c r="AX45" s="107"/>
      <c r="AY45" s="107"/>
      <c r="AZ45" s="107"/>
      <c r="BA45" s="107"/>
      <c r="BB45" s="107"/>
      <c r="BC45" s="107"/>
      <c r="BD45" s="107"/>
      <c r="BE45" s="107"/>
      <c r="BF45" s="107"/>
      <c r="BG45" s="107"/>
      <c r="BH45" s="107"/>
      <c r="BI45" s="107"/>
      <c r="BJ45" s="107"/>
      <c r="BK45" s="107"/>
    </row>
    <row r="46" spans="1:63" ht="13.35" customHeight="1">
      <c r="A46" s="18" t="s">
        <v>33</v>
      </c>
      <c r="B46" s="101">
        <f>SUM(B43:B44)</f>
        <v>20726252</v>
      </c>
      <c r="C46" s="102">
        <f t="shared" ref="C46:BK46" si="11">SUM(C43:C44)</f>
        <v>11330028</v>
      </c>
      <c r="D46" s="102">
        <f t="shared" si="11"/>
        <v>27320</v>
      </c>
      <c r="E46" s="102">
        <f t="shared" si="11"/>
        <v>58812</v>
      </c>
      <c r="F46" s="102">
        <f t="shared" si="11"/>
        <v>30137</v>
      </c>
      <c r="G46" s="102">
        <f t="shared" si="11"/>
        <v>30562</v>
      </c>
      <c r="H46" s="102">
        <f t="shared" si="11"/>
        <v>18941</v>
      </c>
      <c r="I46" s="102">
        <f t="shared" si="11"/>
        <v>263983</v>
      </c>
      <c r="J46" s="102">
        <f t="shared" si="11"/>
        <v>450795</v>
      </c>
      <c r="K46" s="102">
        <f t="shared" si="11"/>
        <v>25977</v>
      </c>
      <c r="L46" s="102">
        <f t="shared" si="11"/>
        <v>182562</v>
      </c>
      <c r="M46" s="102">
        <f t="shared" si="11"/>
        <v>25765</v>
      </c>
      <c r="N46" s="102">
        <f t="shared" si="11"/>
        <v>6509</v>
      </c>
      <c r="O46" s="102">
        <f t="shared" si="11"/>
        <v>1621496</v>
      </c>
      <c r="P46" s="102">
        <f t="shared" si="11"/>
        <v>19945</v>
      </c>
      <c r="Q46" s="102">
        <f t="shared" si="11"/>
        <v>22865</v>
      </c>
      <c r="R46" s="102">
        <f t="shared" si="11"/>
        <v>258591</v>
      </c>
      <c r="S46" s="102">
        <f t="shared" si="11"/>
        <v>280610</v>
      </c>
      <c r="T46" s="102">
        <f t="shared" si="11"/>
        <v>27031</v>
      </c>
      <c r="U46" s="102">
        <f t="shared" si="11"/>
        <v>98989</v>
      </c>
      <c r="V46" s="102">
        <f t="shared" si="11"/>
        <v>22220</v>
      </c>
      <c r="W46" s="102">
        <f t="shared" si="11"/>
        <v>21794</v>
      </c>
      <c r="X46" s="102">
        <f t="shared" si="11"/>
        <v>566212</v>
      </c>
      <c r="Y46" s="102">
        <f t="shared" si="11"/>
        <v>84172</v>
      </c>
      <c r="Z46" s="102">
        <f t="shared" si="11"/>
        <v>21616</v>
      </c>
      <c r="AA46" s="102">
        <f t="shared" si="11"/>
        <v>26002</v>
      </c>
      <c r="AB46" s="102">
        <f t="shared" si="11"/>
        <v>51822</v>
      </c>
      <c r="AC46" s="102">
        <f t="shared" si="11"/>
        <v>60144</v>
      </c>
      <c r="AD46" s="102">
        <f t="shared" si="11"/>
        <v>452835</v>
      </c>
      <c r="AE46" s="102">
        <f t="shared" si="11"/>
        <v>19469</v>
      </c>
      <c r="AF46" s="102">
        <f t="shared" si="11"/>
        <v>15928</v>
      </c>
      <c r="AG46" s="102">
        <f t="shared" si="11"/>
        <v>60095</v>
      </c>
      <c r="AH46" s="102">
        <f t="shared" si="11"/>
        <v>35661</v>
      </c>
      <c r="AI46" s="102">
        <f t="shared" si="11"/>
        <v>43757</v>
      </c>
      <c r="AJ46" s="102">
        <f t="shared" si="11"/>
        <v>142077</v>
      </c>
      <c r="AK46" s="102">
        <f t="shared" si="11"/>
        <v>30068</v>
      </c>
      <c r="AL46" s="102">
        <f t="shared" si="11"/>
        <v>70856</v>
      </c>
      <c r="AM46" s="102">
        <f t="shared" si="11"/>
        <v>493781</v>
      </c>
      <c r="AN46" s="102">
        <f t="shared" si="11"/>
        <v>45346</v>
      </c>
      <c r="AO46" s="102">
        <f t="shared" si="11"/>
        <v>23462</v>
      </c>
      <c r="AP46" s="102">
        <f t="shared" si="11"/>
        <v>11291</v>
      </c>
      <c r="AQ46" s="102">
        <f t="shared" si="11"/>
        <v>28309</v>
      </c>
      <c r="AR46" s="102">
        <f t="shared" si="11"/>
        <v>18388</v>
      </c>
      <c r="AS46" s="102">
        <f t="shared" si="11"/>
        <v>400693</v>
      </c>
      <c r="AT46" s="102">
        <f t="shared" si="11"/>
        <v>15724</v>
      </c>
      <c r="AU46" s="102">
        <f t="shared" si="11"/>
        <v>1645308</v>
      </c>
      <c r="AV46" s="102">
        <f t="shared" si="11"/>
        <v>14549</v>
      </c>
      <c r="AW46" s="102">
        <f t="shared" si="11"/>
        <v>75163</v>
      </c>
      <c r="AX46" s="102">
        <f t="shared" si="11"/>
        <v>23785</v>
      </c>
      <c r="AY46" s="102">
        <f t="shared" si="11"/>
        <v>29164</v>
      </c>
      <c r="AZ46" s="102">
        <f t="shared" si="11"/>
        <v>273994</v>
      </c>
      <c r="BA46" s="102">
        <f t="shared" si="11"/>
        <v>51330</v>
      </c>
      <c r="BB46" s="102">
        <f t="shared" si="11"/>
        <v>473462</v>
      </c>
      <c r="BC46" s="102">
        <f t="shared" si="11"/>
        <v>21582</v>
      </c>
      <c r="BD46" s="102">
        <f t="shared" si="11"/>
        <v>22999</v>
      </c>
      <c r="BE46" s="102">
        <f t="shared" si="11"/>
        <v>235861</v>
      </c>
      <c r="BF46" s="102">
        <f t="shared" si="11"/>
        <v>19451</v>
      </c>
      <c r="BG46" s="102">
        <f t="shared" si="11"/>
        <v>19351</v>
      </c>
      <c r="BH46" s="102">
        <f t="shared" si="11"/>
        <v>89866</v>
      </c>
      <c r="BI46" s="102">
        <f t="shared" si="11"/>
        <v>23216</v>
      </c>
      <c r="BJ46" s="102">
        <f t="shared" si="11"/>
        <v>52357</v>
      </c>
      <c r="BK46" s="102">
        <f t="shared" si="11"/>
        <v>112174</v>
      </c>
    </row>
    <row r="47" spans="1:63" s="22" customFormat="1" ht="12" customHeight="1">
      <c r="A47" s="20"/>
      <c r="B47" s="21"/>
      <c r="D47" s="27"/>
      <c r="E47" s="27"/>
      <c r="F47" s="27"/>
      <c r="G47" s="27"/>
      <c r="H47" s="27"/>
      <c r="I47" s="27"/>
      <c r="X47" s="27"/>
      <c r="Y47" s="27"/>
      <c r="Z47" s="27"/>
      <c r="AA47" s="27"/>
      <c r="AB47" s="27"/>
      <c r="AC47" s="27"/>
      <c r="AR47" s="27"/>
      <c r="AS47" s="27"/>
      <c r="AT47" s="27"/>
      <c r="AU47" s="27"/>
      <c r="AV47" s="27"/>
      <c r="AW47" s="27"/>
    </row>
    <row r="48" spans="1:63" s="22" customFormat="1" ht="12.75" customHeight="1">
      <c r="A48" s="23"/>
      <c r="B48" s="21"/>
      <c r="D48" s="27"/>
      <c r="E48" s="27"/>
      <c r="F48" s="27"/>
      <c r="G48" s="27"/>
      <c r="H48" s="27"/>
      <c r="I48" s="27"/>
      <c r="X48" s="27"/>
      <c r="Y48" s="27"/>
      <c r="Z48" s="27"/>
      <c r="AA48" s="27"/>
      <c r="AB48" s="27"/>
      <c r="AC48" s="27"/>
      <c r="AR48" s="27"/>
      <c r="AS48" s="27"/>
      <c r="AT48" s="27"/>
      <c r="AU48" s="27"/>
      <c r="AV48" s="27"/>
      <c r="AW48" s="27"/>
    </row>
    <row r="49" spans="1:49" s="22" customFormat="1" ht="12.75" customHeight="1">
      <c r="A49" s="24"/>
      <c r="B49" s="21"/>
      <c r="D49" s="27"/>
      <c r="E49" s="27"/>
      <c r="F49" s="27"/>
      <c r="G49" s="27"/>
      <c r="H49" s="27"/>
      <c r="I49" s="27"/>
      <c r="X49" s="27"/>
      <c r="Y49" s="27"/>
      <c r="Z49" s="27"/>
      <c r="AA49" s="27"/>
      <c r="AB49" s="27"/>
      <c r="AC49" s="27"/>
      <c r="AR49" s="27"/>
      <c r="AS49" s="27"/>
      <c r="AT49" s="27"/>
      <c r="AU49" s="27"/>
      <c r="AV49" s="27"/>
      <c r="AW49" s="27"/>
    </row>
    <row r="50" spans="1:49">
      <c r="A50" s="23"/>
    </row>
    <row r="51" spans="1:49">
      <c r="A51" s="23"/>
    </row>
    <row r="52" spans="1:49">
      <c r="A52" s="23"/>
    </row>
  </sheetData>
  <phoneticPr fontId="5" type="noConversion"/>
  <pageMargins left="0.75" right="0.75" top="1" bottom="1" header="0.5" footer="0.5"/>
  <pageSetup paperSize="9"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dimension ref="A1:BK52"/>
  <sheetViews>
    <sheetView workbookViewId="0">
      <pane xSplit="1" ySplit="4" topLeftCell="B26" activePane="bottomRight" state="frozen"/>
      <selection pane="topRight" activeCell="B1" sqref="B1"/>
      <selection pane="bottomLeft" activeCell="A5" sqref="A5"/>
      <selection pane="bottomRight" activeCell="B8" sqref="B8"/>
    </sheetView>
  </sheetViews>
  <sheetFormatPr defaultRowHeight="12.75"/>
  <cols>
    <col min="1" max="1" width="45.140625" style="11" customWidth="1"/>
    <col min="2" max="2" width="12.7109375" style="31" customWidth="1"/>
    <col min="3" max="3" width="11.28515625" style="1" customWidth="1"/>
    <col min="4" max="4" width="9.5703125" style="1" customWidth="1"/>
    <col min="5" max="5" width="8.28515625" style="1" customWidth="1"/>
    <col min="6" max="6" width="8.42578125" style="1" customWidth="1"/>
    <col min="7" max="7" width="11.85546875" style="1" customWidth="1"/>
    <col min="8" max="8" width="9.42578125" style="1" customWidth="1"/>
    <col min="9" max="9" width="13.5703125" style="1" customWidth="1"/>
    <col min="10" max="14" width="9.140625" style="1"/>
    <col min="15" max="16" width="11.5703125" style="1" customWidth="1"/>
    <col min="17" max="17" width="9.140625" style="1"/>
    <col min="18" max="18" width="13.42578125" style="1" customWidth="1"/>
    <col min="19" max="22" width="9.140625" style="1"/>
    <col min="23" max="23" width="10" style="1" bestFit="1" customWidth="1"/>
    <col min="24" max="24" width="8.7109375" style="1" bestFit="1" customWidth="1"/>
    <col min="25" max="25" width="8.5703125" style="1" bestFit="1" customWidth="1"/>
    <col min="26" max="26" width="7.7109375" style="1" bestFit="1" customWidth="1"/>
    <col min="27" max="27" width="7.85546875" style="1" bestFit="1" customWidth="1"/>
    <col min="28" max="28" width="7.7109375" style="1" bestFit="1" customWidth="1"/>
    <col min="29" max="29" width="9.28515625" style="1" bestFit="1" customWidth="1"/>
    <col min="30" max="42" width="9.140625" style="1"/>
    <col min="43" max="43" width="10.28515625" style="1" customWidth="1"/>
    <col min="44" max="44" width="9.5703125" style="1" customWidth="1"/>
    <col min="45" max="45" width="9.42578125" style="1" customWidth="1"/>
    <col min="46" max="46" width="9.140625" style="1"/>
    <col min="47" max="47" width="9.7109375" style="1" customWidth="1"/>
    <col min="48" max="48" width="9.5703125" style="1" customWidth="1"/>
    <col min="49" max="49" width="9.42578125" style="1" customWidth="1"/>
    <col min="50" max="55" width="9.140625" style="1"/>
    <col min="56" max="59" width="0" style="1" hidden="1" customWidth="1"/>
    <col min="60" max="63" width="9.140625" style="1"/>
    <col min="64" max="16384" width="9.140625" style="2"/>
  </cols>
  <sheetData>
    <row r="1" spans="1:63" ht="51.75" customHeight="1" thickBot="1">
      <c r="A1" s="42" t="s">
        <v>46</v>
      </c>
      <c r="B1" s="28"/>
    </row>
    <row r="2" spans="1:63" ht="13.5" thickBot="1">
      <c r="A2" s="13"/>
      <c r="B2" s="28"/>
    </row>
    <row r="3" spans="1:63" ht="15" customHeight="1">
      <c r="A3" s="3"/>
      <c r="B3" s="119" t="s">
        <v>44</v>
      </c>
      <c r="C3" s="125" t="s">
        <v>50</v>
      </c>
      <c r="D3" s="125" t="s">
        <v>51</v>
      </c>
      <c r="E3" s="125" t="s">
        <v>52</v>
      </c>
      <c r="F3" s="125" t="s">
        <v>53</v>
      </c>
      <c r="G3" s="125" t="s">
        <v>54</v>
      </c>
      <c r="H3" s="125" t="s">
        <v>55</v>
      </c>
      <c r="I3" s="125" t="s">
        <v>56</v>
      </c>
      <c r="J3" s="125" t="s">
        <v>57</v>
      </c>
      <c r="K3" s="125" t="s">
        <v>58</v>
      </c>
      <c r="L3" s="125" t="s">
        <v>59</v>
      </c>
      <c r="M3" s="125" t="s">
        <v>60</v>
      </c>
      <c r="N3" s="125" t="s">
        <v>61</v>
      </c>
      <c r="O3" s="125" t="s">
        <v>62</v>
      </c>
      <c r="P3" s="125" t="s">
        <v>63</v>
      </c>
      <c r="Q3" s="125" t="s">
        <v>64</v>
      </c>
      <c r="R3" s="125" t="s">
        <v>65</v>
      </c>
      <c r="S3" s="125" t="s">
        <v>66</v>
      </c>
      <c r="T3" s="125" t="s">
        <v>67</v>
      </c>
      <c r="U3" s="125" t="s">
        <v>68</v>
      </c>
      <c r="V3" s="125" t="s">
        <v>69</v>
      </c>
      <c r="W3" s="125" t="s">
        <v>70</v>
      </c>
      <c r="X3" s="125" t="s">
        <v>71</v>
      </c>
      <c r="Y3" s="125" t="s">
        <v>72</v>
      </c>
      <c r="Z3" s="125" t="s">
        <v>73</v>
      </c>
      <c r="AA3" s="125" t="s">
        <v>74</v>
      </c>
      <c r="AB3" s="125" t="s">
        <v>75</v>
      </c>
      <c r="AC3" s="125" t="s">
        <v>76</v>
      </c>
      <c r="AD3" s="125" t="s">
        <v>77</v>
      </c>
      <c r="AE3" s="125" t="s">
        <v>78</v>
      </c>
      <c r="AF3" s="125" t="s">
        <v>79</v>
      </c>
      <c r="AG3" s="125" t="s">
        <v>80</v>
      </c>
      <c r="AH3" s="125" t="s">
        <v>81</v>
      </c>
      <c r="AI3" s="125" t="s">
        <v>82</v>
      </c>
      <c r="AJ3" s="125" t="s">
        <v>83</v>
      </c>
      <c r="AK3" s="125" t="s">
        <v>84</v>
      </c>
      <c r="AL3" s="125" t="s">
        <v>85</v>
      </c>
      <c r="AM3" s="125" t="s">
        <v>86</v>
      </c>
      <c r="AN3" s="125" t="s">
        <v>87</v>
      </c>
      <c r="AO3" s="125" t="s">
        <v>88</v>
      </c>
      <c r="AP3" s="125" t="s">
        <v>89</v>
      </c>
      <c r="AQ3" s="125" t="s">
        <v>90</v>
      </c>
      <c r="AR3" s="125" t="s">
        <v>91</v>
      </c>
      <c r="AS3" s="125" t="s">
        <v>92</v>
      </c>
      <c r="AT3" s="125" t="s">
        <v>93</v>
      </c>
      <c r="AU3" s="125" t="s">
        <v>94</v>
      </c>
      <c r="AV3" s="125" t="s">
        <v>95</v>
      </c>
      <c r="AW3" s="125" t="s">
        <v>96</v>
      </c>
      <c r="AX3" s="125" t="s">
        <v>97</v>
      </c>
      <c r="AY3" s="125" t="s">
        <v>98</v>
      </c>
      <c r="AZ3" s="125" t="s">
        <v>99</v>
      </c>
      <c r="BA3" s="125" t="s">
        <v>100</v>
      </c>
      <c r="BB3" s="125" t="s">
        <v>101</v>
      </c>
      <c r="BC3" s="125" t="s">
        <v>102</v>
      </c>
      <c r="BD3" s="125" t="s">
        <v>103</v>
      </c>
      <c r="BE3" s="125" t="s">
        <v>104</v>
      </c>
      <c r="BF3" s="125" t="s">
        <v>105</v>
      </c>
      <c r="BG3" s="125" t="s">
        <v>106</v>
      </c>
      <c r="BH3" s="125" t="s">
        <v>107</v>
      </c>
      <c r="BI3" s="125" t="s">
        <v>108</v>
      </c>
      <c r="BJ3" s="125" t="s">
        <v>109</v>
      </c>
      <c r="BK3" s="127" t="s">
        <v>110</v>
      </c>
    </row>
    <row r="4" spans="1:63" ht="13.5" thickBot="1">
      <c r="A4" s="110" t="s">
        <v>0</v>
      </c>
      <c r="B4" s="114" t="s">
        <v>1</v>
      </c>
      <c r="C4" s="115" t="s">
        <v>1</v>
      </c>
      <c r="D4" s="115" t="s">
        <v>1</v>
      </c>
      <c r="E4" s="115" t="s">
        <v>1</v>
      </c>
      <c r="F4" s="115" t="s">
        <v>1</v>
      </c>
      <c r="G4" s="115" t="s">
        <v>1</v>
      </c>
      <c r="H4" s="115" t="s">
        <v>1</v>
      </c>
      <c r="I4" s="115" t="s">
        <v>1</v>
      </c>
      <c r="J4" s="115" t="s">
        <v>1</v>
      </c>
      <c r="K4" s="115" t="s">
        <v>1</v>
      </c>
      <c r="L4" s="115" t="s">
        <v>1</v>
      </c>
      <c r="M4" s="115" t="s">
        <v>1</v>
      </c>
      <c r="N4" s="115" t="s">
        <v>1</v>
      </c>
      <c r="O4" s="115" t="s">
        <v>1</v>
      </c>
      <c r="P4" s="115" t="s">
        <v>1</v>
      </c>
      <c r="Q4" s="115" t="s">
        <v>1</v>
      </c>
      <c r="R4" s="115" t="s">
        <v>1</v>
      </c>
      <c r="S4" s="115" t="s">
        <v>1</v>
      </c>
      <c r="T4" s="115" t="s">
        <v>1</v>
      </c>
      <c r="U4" s="115" t="s">
        <v>1</v>
      </c>
      <c r="V4" s="115" t="s">
        <v>1</v>
      </c>
      <c r="W4" s="115" t="s">
        <v>1</v>
      </c>
      <c r="X4" s="115" t="s">
        <v>1</v>
      </c>
      <c r="Y4" s="115" t="s">
        <v>1</v>
      </c>
      <c r="Z4" s="115" t="s">
        <v>1</v>
      </c>
      <c r="AA4" s="115" t="s">
        <v>1</v>
      </c>
      <c r="AB4" s="115" t="s">
        <v>1</v>
      </c>
      <c r="AC4" s="115" t="s">
        <v>1</v>
      </c>
      <c r="AD4" s="115" t="s">
        <v>1</v>
      </c>
      <c r="AE4" s="115" t="s">
        <v>1</v>
      </c>
      <c r="AF4" s="115" t="s">
        <v>1</v>
      </c>
      <c r="AG4" s="115" t="s">
        <v>1</v>
      </c>
      <c r="AH4" s="115" t="s">
        <v>1</v>
      </c>
      <c r="AI4" s="115" t="s">
        <v>1</v>
      </c>
      <c r="AJ4" s="115" t="s">
        <v>1</v>
      </c>
      <c r="AK4" s="115" t="s">
        <v>1</v>
      </c>
      <c r="AL4" s="115" t="s">
        <v>1</v>
      </c>
      <c r="AM4" s="115" t="s">
        <v>1</v>
      </c>
      <c r="AN4" s="115" t="s">
        <v>1</v>
      </c>
      <c r="AO4" s="115" t="s">
        <v>1</v>
      </c>
      <c r="AP4" s="115" t="s">
        <v>1</v>
      </c>
      <c r="AQ4" s="115" t="s">
        <v>1</v>
      </c>
      <c r="AR4" s="115" t="s">
        <v>1</v>
      </c>
      <c r="AS4" s="115" t="s">
        <v>1</v>
      </c>
      <c r="AT4" s="115" t="s">
        <v>1</v>
      </c>
      <c r="AU4" s="115" t="s">
        <v>1</v>
      </c>
      <c r="AV4" s="115" t="s">
        <v>1</v>
      </c>
      <c r="AW4" s="115" t="s">
        <v>1</v>
      </c>
      <c r="AX4" s="115" t="s">
        <v>1</v>
      </c>
      <c r="AY4" s="115" t="s">
        <v>1</v>
      </c>
      <c r="AZ4" s="115" t="s">
        <v>1</v>
      </c>
      <c r="BA4" s="115" t="s">
        <v>1</v>
      </c>
      <c r="BB4" s="115" t="s">
        <v>1</v>
      </c>
      <c r="BC4" s="115" t="s">
        <v>1</v>
      </c>
      <c r="BD4" s="115" t="s">
        <v>1</v>
      </c>
      <c r="BE4" s="115" t="s">
        <v>1</v>
      </c>
      <c r="BF4" s="115" t="s">
        <v>1</v>
      </c>
      <c r="BG4" s="115" t="s">
        <v>1</v>
      </c>
      <c r="BH4" s="115" t="s">
        <v>1</v>
      </c>
      <c r="BI4" s="115" t="s">
        <v>1</v>
      </c>
      <c r="BJ4" s="115" t="s">
        <v>1</v>
      </c>
      <c r="BK4" s="129" t="s">
        <v>1</v>
      </c>
    </row>
    <row r="5" spans="1:63" ht="13.35" customHeight="1" thickBot="1">
      <c r="A5" s="5"/>
      <c r="B5" s="8"/>
    </row>
    <row r="6" spans="1:63" ht="13.35" customHeight="1" thickBot="1">
      <c r="A6" s="41" t="s">
        <v>3</v>
      </c>
      <c r="B6" s="29"/>
      <c r="W6" s="32"/>
      <c r="X6" s="32"/>
      <c r="Y6" s="32"/>
      <c r="Z6" s="32"/>
      <c r="AA6" s="32"/>
      <c r="AB6" s="32"/>
      <c r="AC6" s="32"/>
      <c r="AD6" s="32"/>
      <c r="AE6" s="32"/>
      <c r="AF6" s="32"/>
      <c r="AG6" s="32"/>
      <c r="AH6" s="32"/>
      <c r="AI6" s="32"/>
      <c r="AJ6" s="32"/>
      <c r="AK6" s="32"/>
      <c r="AL6" s="32"/>
      <c r="AM6" s="32"/>
      <c r="AN6" s="32"/>
      <c r="AO6" s="32"/>
      <c r="AP6" s="32"/>
    </row>
    <row r="7" spans="1:63" ht="13.35" customHeight="1">
      <c r="A7" s="17" t="s">
        <v>4</v>
      </c>
      <c r="B7" s="96">
        <f>SUM(B8:B14)</f>
        <v>20511458</v>
      </c>
      <c r="C7" s="112">
        <f t="shared" ref="C7:BK7" si="0">SUM(C8:C14)</f>
        <v>12204348</v>
      </c>
      <c r="D7" s="112">
        <f t="shared" si="0"/>
        <v>36865</v>
      </c>
      <c r="E7" s="112">
        <f t="shared" si="0"/>
        <v>71665</v>
      </c>
      <c r="F7" s="112">
        <f t="shared" si="0"/>
        <v>39914</v>
      </c>
      <c r="G7" s="112">
        <f t="shared" si="0"/>
        <v>51157</v>
      </c>
      <c r="H7" s="112">
        <f t="shared" si="0"/>
        <v>12106</v>
      </c>
      <c r="I7" s="112">
        <f t="shared" si="0"/>
        <v>299813</v>
      </c>
      <c r="J7" s="112">
        <f t="shared" si="0"/>
        <v>330570</v>
      </c>
      <c r="K7" s="112">
        <f t="shared" si="0"/>
        <v>31288</v>
      </c>
      <c r="L7" s="112">
        <f t="shared" si="0"/>
        <v>129794</v>
      </c>
      <c r="M7" s="112">
        <f t="shared" si="0"/>
        <v>35709</v>
      </c>
      <c r="N7" s="112">
        <f t="shared" si="0"/>
        <v>9131</v>
      </c>
      <c r="O7" s="112">
        <f t="shared" si="0"/>
        <v>1447078</v>
      </c>
      <c r="P7" s="112">
        <f t="shared" si="0"/>
        <v>21513</v>
      </c>
      <c r="Q7" s="112">
        <f t="shared" si="0"/>
        <v>23713</v>
      </c>
      <c r="R7" s="112">
        <f t="shared" si="0"/>
        <v>214903</v>
      </c>
      <c r="S7" s="112">
        <f t="shared" si="0"/>
        <v>275998</v>
      </c>
      <c r="T7" s="112">
        <f t="shared" si="0"/>
        <v>15643</v>
      </c>
      <c r="U7" s="112">
        <f t="shared" si="0"/>
        <v>98251</v>
      </c>
      <c r="V7" s="112">
        <f t="shared" si="0"/>
        <v>38922</v>
      </c>
      <c r="W7" s="112">
        <f t="shared" si="0"/>
        <v>54201</v>
      </c>
      <c r="X7" s="112">
        <f t="shared" si="0"/>
        <v>244632</v>
      </c>
      <c r="Y7" s="112">
        <f t="shared" si="0"/>
        <v>86518</v>
      </c>
      <c r="Z7" s="112">
        <f t="shared" si="0"/>
        <v>26691</v>
      </c>
      <c r="AA7" s="112">
        <f t="shared" si="0"/>
        <v>41072</v>
      </c>
      <c r="AB7" s="112">
        <f t="shared" si="0"/>
        <v>61262</v>
      </c>
      <c r="AC7" s="112">
        <f t="shared" si="0"/>
        <v>84611</v>
      </c>
      <c r="AD7" s="112">
        <f t="shared" si="0"/>
        <v>618696</v>
      </c>
      <c r="AE7" s="112">
        <f t="shared" si="0"/>
        <v>16926</v>
      </c>
      <c r="AF7" s="112">
        <f t="shared" si="0"/>
        <v>25449</v>
      </c>
      <c r="AG7" s="112">
        <f t="shared" si="0"/>
        <v>45731</v>
      </c>
      <c r="AH7" s="112">
        <f t="shared" si="0"/>
        <v>35396</v>
      </c>
      <c r="AI7" s="112">
        <f t="shared" si="0"/>
        <v>40978</v>
      </c>
      <c r="AJ7" s="112">
        <f t="shared" si="0"/>
        <v>134977</v>
      </c>
      <c r="AK7" s="112">
        <f t="shared" si="0"/>
        <v>37098</v>
      </c>
      <c r="AL7" s="112">
        <f t="shared" si="0"/>
        <v>84057</v>
      </c>
      <c r="AM7" s="112">
        <f t="shared" si="0"/>
        <v>258021</v>
      </c>
      <c r="AN7" s="112">
        <f t="shared" si="0"/>
        <v>44844</v>
      </c>
      <c r="AO7" s="112">
        <f t="shared" si="0"/>
        <v>51123</v>
      </c>
      <c r="AP7" s="112">
        <f t="shared" si="0"/>
        <v>10959</v>
      </c>
      <c r="AQ7" s="112">
        <f t="shared" si="0"/>
        <v>32562</v>
      </c>
      <c r="AR7" s="112">
        <f t="shared" si="0"/>
        <v>22920</v>
      </c>
      <c r="AS7" s="112">
        <f t="shared" si="0"/>
        <v>273679</v>
      </c>
      <c r="AT7" s="112">
        <f t="shared" si="0"/>
        <v>34243</v>
      </c>
      <c r="AU7" s="112">
        <f t="shared" si="0"/>
        <v>1307384</v>
      </c>
      <c r="AV7" s="112">
        <f t="shared" si="0"/>
        <v>15443</v>
      </c>
      <c r="AW7" s="112">
        <f t="shared" si="0"/>
        <v>90026</v>
      </c>
      <c r="AX7" s="112">
        <f t="shared" si="0"/>
        <v>31998</v>
      </c>
      <c r="AY7" s="112">
        <f t="shared" si="0"/>
        <v>23423</v>
      </c>
      <c r="AZ7" s="112">
        <f t="shared" si="0"/>
        <v>282340</v>
      </c>
      <c r="BA7" s="112">
        <f t="shared" si="0"/>
        <v>52804</v>
      </c>
      <c r="BB7" s="112">
        <f t="shared" si="0"/>
        <v>401430</v>
      </c>
      <c r="BC7" s="112">
        <f t="shared" si="0"/>
        <v>41583</v>
      </c>
      <c r="BD7" s="112">
        <f t="shared" si="0"/>
        <v>21441</v>
      </c>
      <c r="BE7" s="112">
        <f t="shared" si="0"/>
        <v>167662</v>
      </c>
      <c r="BF7" s="112">
        <f t="shared" si="0"/>
        <v>36006</v>
      </c>
      <c r="BG7" s="112">
        <f t="shared" si="0"/>
        <v>22712</v>
      </c>
      <c r="BH7" s="112">
        <f t="shared" si="0"/>
        <v>98662</v>
      </c>
      <c r="BI7" s="112">
        <f t="shared" si="0"/>
        <v>26331</v>
      </c>
      <c r="BJ7" s="112">
        <f t="shared" si="0"/>
        <v>44270</v>
      </c>
      <c r="BK7" s="112">
        <f t="shared" si="0"/>
        <v>92916</v>
      </c>
    </row>
    <row r="8" spans="1:63" ht="13.35" customHeight="1">
      <c r="A8" s="9" t="s">
        <v>5</v>
      </c>
      <c r="B8" s="98">
        <f>SUM(C8:BK8)</f>
        <v>4720846</v>
      </c>
      <c r="C8" s="107">
        <v>3337812</v>
      </c>
      <c r="D8" s="107">
        <v>0</v>
      </c>
      <c r="E8" s="107">
        <v>35691</v>
      </c>
      <c r="F8" s="107">
        <v>0</v>
      </c>
      <c r="G8" s="107">
        <v>4345</v>
      </c>
      <c r="H8" s="107">
        <v>0</v>
      </c>
      <c r="I8" s="107">
        <v>170727</v>
      </c>
      <c r="J8" s="107">
        <v>0</v>
      </c>
      <c r="K8" s="107">
        <v>3169</v>
      </c>
      <c r="L8" s="107">
        <v>46401</v>
      </c>
      <c r="M8" s="107">
        <v>4129</v>
      </c>
      <c r="N8" s="107">
        <v>74</v>
      </c>
      <c r="O8" s="107">
        <v>431468</v>
      </c>
      <c r="P8" s="107">
        <v>1142</v>
      </c>
      <c r="Q8" s="107">
        <v>3027</v>
      </c>
      <c r="R8" s="107"/>
      <c r="S8" s="107">
        <v>86463</v>
      </c>
      <c r="T8" s="107"/>
      <c r="U8" s="107">
        <v>21578</v>
      </c>
      <c r="V8" s="107">
        <v>4466</v>
      </c>
      <c r="W8" s="107"/>
      <c r="X8" s="107"/>
      <c r="Y8" s="107">
        <v>26207</v>
      </c>
      <c r="Z8" s="107"/>
      <c r="AA8" s="107">
        <v>441</v>
      </c>
      <c r="AB8" s="107">
        <v>10640</v>
      </c>
      <c r="AC8" s="107"/>
      <c r="AD8" s="107">
        <v>138179</v>
      </c>
      <c r="AE8" s="107">
        <v>2193</v>
      </c>
      <c r="AF8" s="107">
        <v>5773</v>
      </c>
      <c r="AG8" s="107"/>
      <c r="AH8" s="107">
        <v>13857</v>
      </c>
      <c r="AI8" s="107">
        <v>3834</v>
      </c>
      <c r="AJ8" s="107">
        <v>19826</v>
      </c>
      <c r="AK8" s="107">
        <v>725</v>
      </c>
      <c r="AL8" s="107">
        <v>21421</v>
      </c>
      <c r="AM8" s="107">
        <v>0</v>
      </c>
      <c r="AN8" s="107">
        <v>0</v>
      </c>
      <c r="AO8" s="107">
        <v>4445</v>
      </c>
      <c r="AP8" s="107">
        <v>1492</v>
      </c>
      <c r="AQ8" s="107">
        <v>99</v>
      </c>
      <c r="AR8" s="107">
        <v>8434</v>
      </c>
      <c r="AS8" s="107"/>
      <c r="AT8" s="107">
        <v>857</v>
      </c>
      <c r="AU8" s="107">
        <v>150189</v>
      </c>
      <c r="AV8" s="107"/>
      <c r="AW8" s="107">
        <v>21322</v>
      </c>
      <c r="AX8" s="107">
        <v>3546</v>
      </c>
      <c r="AY8" s="107">
        <v>707</v>
      </c>
      <c r="AZ8" s="107"/>
      <c r="BA8" s="107">
        <v>13842</v>
      </c>
      <c r="BB8" s="107">
        <v>89772</v>
      </c>
      <c r="BC8" s="107">
        <v>0</v>
      </c>
      <c r="BD8" s="107">
        <v>0</v>
      </c>
      <c r="BE8" s="107">
        <v>0</v>
      </c>
      <c r="BF8" s="107">
        <v>850</v>
      </c>
      <c r="BG8" s="107">
        <v>5751</v>
      </c>
      <c r="BH8" s="107">
        <v>22244</v>
      </c>
      <c r="BI8" s="107">
        <v>2478</v>
      </c>
      <c r="BJ8" s="107">
        <v>1230</v>
      </c>
      <c r="BK8" s="107">
        <v>0</v>
      </c>
    </row>
    <row r="9" spans="1:63" ht="13.35" customHeight="1">
      <c r="A9" s="9" t="s">
        <v>6</v>
      </c>
      <c r="B9" s="98">
        <f t="shared" ref="B9:B14" si="1">SUM(C9:BK9)</f>
        <v>7812834</v>
      </c>
      <c r="C9" s="107">
        <v>4907754</v>
      </c>
      <c r="D9" s="107">
        <v>0</v>
      </c>
      <c r="E9" s="107">
        <v>3578</v>
      </c>
      <c r="F9" s="107">
        <v>0</v>
      </c>
      <c r="G9" s="107">
        <v>7953</v>
      </c>
      <c r="H9" s="107">
        <v>0</v>
      </c>
      <c r="I9" s="107">
        <v>44785</v>
      </c>
      <c r="J9" s="107">
        <v>181727</v>
      </c>
      <c r="K9" s="107">
        <v>2373</v>
      </c>
      <c r="L9" s="107">
        <v>32466</v>
      </c>
      <c r="M9" s="107">
        <v>10040</v>
      </c>
      <c r="N9" s="107">
        <v>301</v>
      </c>
      <c r="O9" s="107">
        <v>694577</v>
      </c>
      <c r="P9" s="107">
        <v>0</v>
      </c>
      <c r="Q9" s="107">
        <v>1209</v>
      </c>
      <c r="R9" s="107">
        <v>40424</v>
      </c>
      <c r="S9" s="107">
        <v>93827</v>
      </c>
      <c r="T9" s="107">
        <v>87</v>
      </c>
      <c r="U9" s="107">
        <v>50448</v>
      </c>
      <c r="V9" s="107">
        <v>678</v>
      </c>
      <c r="W9" s="107"/>
      <c r="X9" s="107">
        <v>52328</v>
      </c>
      <c r="Y9" s="107">
        <v>46188</v>
      </c>
      <c r="Z9" s="107">
        <v>3390</v>
      </c>
      <c r="AA9" s="107">
        <v>21</v>
      </c>
      <c r="AB9" s="107">
        <v>18023</v>
      </c>
      <c r="AC9" s="107">
        <v>16235</v>
      </c>
      <c r="AD9" s="107">
        <v>314298</v>
      </c>
      <c r="AE9" s="107">
        <v>860</v>
      </c>
      <c r="AF9" s="107">
        <v>639</v>
      </c>
      <c r="AG9" s="107"/>
      <c r="AH9" s="107">
        <v>2242</v>
      </c>
      <c r="AI9" s="107">
        <v>12897</v>
      </c>
      <c r="AJ9" s="107">
        <v>84181</v>
      </c>
      <c r="AK9" s="107">
        <v>1255</v>
      </c>
      <c r="AL9" s="107">
        <v>17704</v>
      </c>
      <c r="AM9" s="107">
        <v>17459</v>
      </c>
      <c r="AN9" s="107">
        <v>0</v>
      </c>
      <c r="AO9" s="107">
        <v>574</v>
      </c>
      <c r="AP9" s="107">
        <v>298</v>
      </c>
      <c r="AQ9" s="107"/>
      <c r="AR9" s="107">
        <v>1738</v>
      </c>
      <c r="AS9" s="107">
        <v>21408</v>
      </c>
      <c r="AT9" s="107">
        <v>131</v>
      </c>
      <c r="AU9" s="107">
        <v>787972</v>
      </c>
      <c r="AV9" s="107"/>
      <c r="AW9" s="107">
        <v>17353</v>
      </c>
      <c r="AX9" s="107">
        <v>5343</v>
      </c>
      <c r="AY9" s="107">
        <v>252</v>
      </c>
      <c r="AZ9" s="107">
        <v>26133</v>
      </c>
      <c r="BA9" s="107">
        <v>4485</v>
      </c>
      <c r="BB9" s="107">
        <v>161710</v>
      </c>
      <c r="BC9" s="107">
        <v>0</v>
      </c>
      <c r="BD9" s="107">
        <v>0</v>
      </c>
      <c r="BE9" s="107">
        <v>59716</v>
      </c>
      <c r="BF9" s="107">
        <v>201</v>
      </c>
      <c r="BG9" s="107">
        <v>1001</v>
      </c>
      <c r="BH9" s="107">
        <v>39318</v>
      </c>
      <c r="BI9" s="107">
        <v>884</v>
      </c>
      <c r="BJ9" s="107">
        <v>963</v>
      </c>
      <c r="BK9" s="107">
        <v>23407</v>
      </c>
    </row>
    <row r="10" spans="1:63" ht="13.35" customHeight="1">
      <c r="A10" s="9" t="s">
        <v>7</v>
      </c>
      <c r="B10" s="98">
        <f t="shared" si="1"/>
        <v>37122</v>
      </c>
      <c r="C10" s="107">
        <v>15642</v>
      </c>
      <c r="D10" s="107">
        <v>0</v>
      </c>
      <c r="E10" s="107">
        <v>0</v>
      </c>
      <c r="F10" s="107">
        <v>0</v>
      </c>
      <c r="G10" s="107">
        <v>0</v>
      </c>
      <c r="H10" s="107">
        <v>0</v>
      </c>
      <c r="I10" s="107">
        <v>0</v>
      </c>
      <c r="J10" s="107">
        <v>2936</v>
      </c>
      <c r="K10" s="107">
        <v>0</v>
      </c>
      <c r="L10" s="107">
        <v>0</v>
      </c>
      <c r="M10" s="107">
        <v>0</v>
      </c>
      <c r="N10" s="107">
        <v>0</v>
      </c>
      <c r="O10" s="107">
        <v>0</v>
      </c>
      <c r="P10" s="107">
        <v>0</v>
      </c>
      <c r="Q10" s="107">
        <v>0</v>
      </c>
      <c r="R10" s="107"/>
      <c r="S10" s="107"/>
      <c r="T10" s="107"/>
      <c r="U10" s="107">
        <v>0</v>
      </c>
      <c r="V10" s="107"/>
      <c r="W10" s="107"/>
      <c r="X10" s="107"/>
      <c r="Y10" s="107"/>
      <c r="Z10" s="107"/>
      <c r="AA10" s="107">
        <v>0</v>
      </c>
      <c r="AB10" s="107"/>
      <c r="AC10" s="107"/>
      <c r="AD10" s="107"/>
      <c r="AE10" s="107"/>
      <c r="AF10" s="107">
        <v>0</v>
      </c>
      <c r="AG10" s="107"/>
      <c r="AH10" s="107"/>
      <c r="AI10" s="107"/>
      <c r="AJ10" s="107">
        <v>0</v>
      </c>
      <c r="AK10" s="107"/>
      <c r="AL10" s="107"/>
      <c r="AM10" s="107"/>
      <c r="AN10" s="107">
        <v>0</v>
      </c>
      <c r="AO10" s="107"/>
      <c r="AP10" s="107"/>
      <c r="AQ10" s="107"/>
      <c r="AR10" s="107">
        <v>0</v>
      </c>
      <c r="AS10" s="107"/>
      <c r="AT10" s="107"/>
      <c r="AU10" s="107"/>
      <c r="AV10" s="107"/>
      <c r="AW10" s="107"/>
      <c r="AX10" s="107"/>
      <c r="AY10" s="107">
        <v>0</v>
      </c>
      <c r="AZ10" s="107">
        <v>14234</v>
      </c>
      <c r="BA10" s="107"/>
      <c r="BB10" s="107">
        <v>0</v>
      </c>
      <c r="BC10" s="107">
        <v>0</v>
      </c>
      <c r="BD10" s="107">
        <v>0</v>
      </c>
      <c r="BE10" s="107">
        <v>3760</v>
      </c>
      <c r="BF10" s="107">
        <v>0</v>
      </c>
      <c r="BG10" s="107">
        <v>0</v>
      </c>
      <c r="BH10" s="107">
        <v>0</v>
      </c>
      <c r="BI10" s="107">
        <v>0</v>
      </c>
      <c r="BJ10" s="107">
        <v>0</v>
      </c>
      <c r="BK10" s="107">
        <v>550</v>
      </c>
    </row>
    <row r="11" spans="1:63" ht="13.35" customHeight="1">
      <c r="A11" s="9" t="s">
        <v>8</v>
      </c>
      <c r="B11" s="98">
        <f t="shared" si="1"/>
        <v>463569</v>
      </c>
      <c r="C11" s="107">
        <v>304770</v>
      </c>
      <c r="D11" s="107">
        <v>795</v>
      </c>
      <c r="E11" s="107">
        <v>2141</v>
      </c>
      <c r="F11" s="107">
        <v>1418</v>
      </c>
      <c r="G11" s="107">
        <v>897</v>
      </c>
      <c r="H11" s="107">
        <v>7</v>
      </c>
      <c r="I11" s="107">
        <v>10450</v>
      </c>
      <c r="J11" s="107">
        <v>17923</v>
      </c>
      <c r="K11" s="107">
        <v>1135</v>
      </c>
      <c r="L11" s="107">
        <v>4727</v>
      </c>
      <c r="M11" s="107">
        <v>0</v>
      </c>
      <c r="N11" s="107">
        <v>0</v>
      </c>
      <c r="O11" s="107">
        <v>22721</v>
      </c>
      <c r="P11" s="107">
        <v>1206</v>
      </c>
      <c r="Q11" s="107">
        <v>0</v>
      </c>
      <c r="R11" s="107">
        <v>3607</v>
      </c>
      <c r="S11" s="107">
        <v>1708</v>
      </c>
      <c r="T11" s="107">
        <v>23</v>
      </c>
      <c r="U11" s="107">
        <v>3132</v>
      </c>
      <c r="V11" s="107">
        <v>1605</v>
      </c>
      <c r="W11" s="107">
        <v>128</v>
      </c>
      <c r="X11" s="107"/>
      <c r="Y11" s="107">
        <v>2448</v>
      </c>
      <c r="Z11" s="107"/>
      <c r="AA11" s="107">
        <v>3351</v>
      </c>
      <c r="AB11" s="107">
        <v>4422</v>
      </c>
      <c r="AC11" s="107"/>
      <c r="AD11" s="107">
        <v>9000</v>
      </c>
      <c r="AE11" s="107"/>
      <c r="AF11" s="107">
        <v>1390</v>
      </c>
      <c r="AG11" s="107"/>
      <c r="AH11" s="107"/>
      <c r="AI11" s="107">
        <v>156</v>
      </c>
      <c r="AJ11" s="107">
        <v>0</v>
      </c>
      <c r="AK11" s="107"/>
      <c r="AL11" s="107">
        <v>1351</v>
      </c>
      <c r="AM11" s="107">
        <v>10448</v>
      </c>
      <c r="AN11" s="107">
        <v>0</v>
      </c>
      <c r="AO11" s="107">
        <v>840</v>
      </c>
      <c r="AP11" s="107"/>
      <c r="AQ11" s="107">
        <v>1703</v>
      </c>
      <c r="AR11" s="107">
        <v>569</v>
      </c>
      <c r="AS11" s="107">
        <v>1077</v>
      </c>
      <c r="AT11" s="107">
        <v>72</v>
      </c>
      <c r="AU11" s="107">
        <v>3845</v>
      </c>
      <c r="AV11" s="107">
        <v>562</v>
      </c>
      <c r="AW11" s="107">
        <v>2396</v>
      </c>
      <c r="AX11" s="107">
        <v>1542</v>
      </c>
      <c r="AY11" s="107">
        <v>0</v>
      </c>
      <c r="AZ11" s="107">
        <v>17968</v>
      </c>
      <c r="BA11" s="107">
        <v>1082</v>
      </c>
      <c r="BB11" s="107">
        <v>8572</v>
      </c>
      <c r="BC11" s="107">
        <v>2302</v>
      </c>
      <c r="BD11" s="107">
        <v>1419</v>
      </c>
      <c r="BE11" s="107">
        <v>1835</v>
      </c>
      <c r="BF11" s="107">
        <v>1807</v>
      </c>
      <c r="BG11" s="107">
        <v>592</v>
      </c>
      <c r="BH11" s="107">
        <v>0</v>
      </c>
      <c r="BI11" s="107">
        <v>807</v>
      </c>
      <c r="BJ11" s="107">
        <v>244</v>
      </c>
      <c r="BK11" s="107">
        <v>3376</v>
      </c>
    </row>
    <row r="12" spans="1:63" ht="13.35" customHeight="1">
      <c r="A12" s="9" t="s">
        <v>9</v>
      </c>
      <c r="B12" s="98">
        <f t="shared" si="1"/>
        <v>5345794</v>
      </c>
      <c r="C12" s="107">
        <v>2135298</v>
      </c>
      <c r="D12" s="107">
        <v>35926</v>
      </c>
      <c r="E12" s="107">
        <v>21168</v>
      </c>
      <c r="F12" s="107">
        <v>38132</v>
      </c>
      <c r="G12" s="107">
        <v>29718</v>
      </c>
      <c r="H12" s="107">
        <v>10490</v>
      </c>
      <c r="I12" s="107">
        <v>46445</v>
      </c>
      <c r="J12" s="107">
        <v>103565</v>
      </c>
      <c r="K12" s="107">
        <v>20870</v>
      </c>
      <c r="L12" s="107">
        <v>29118</v>
      </c>
      <c r="M12" s="107">
        <v>10309</v>
      </c>
      <c r="N12" s="107">
        <v>8557</v>
      </c>
      <c r="O12" s="107">
        <v>192586</v>
      </c>
      <c r="P12" s="107">
        <v>17447</v>
      </c>
      <c r="Q12" s="107">
        <v>15341</v>
      </c>
      <c r="R12" s="107">
        <v>169530</v>
      </c>
      <c r="S12" s="107">
        <v>73445</v>
      </c>
      <c r="T12" s="107">
        <v>13738</v>
      </c>
      <c r="U12" s="107">
        <v>10160</v>
      </c>
      <c r="V12" s="107">
        <v>31817</v>
      </c>
      <c r="W12" s="107">
        <v>53762</v>
      </c>
      <c r="X12" s="107">
        <v>185007</v>
      </c>
      <c r="Y12" s="107">
        <v>10716</v>
      </c>
      <c r="Z12" s="107">
        <v>22247</v>
      </c>
      <c r="AA12" s="107">
        <v>37031</v>
      </c>
      <c r="AB12" s="107">
        <v>23455</v>
      </c>
      <c r="AC12" s="107">
        <v>62832</v>
      </c>
      <c r="AD12" s="107">
        <v>136674</v>
      </c>
      <c r="AE12" s="107">
        <v>5101</v>
      </c>
      <c r="AF12" s="107">
        <v>15882</v>
      </c>
      <c r="AG12" s="107">
        <v>42727</v>
      </c>
      <c r="AH12" s="107">
        <v>15714</v>
      </c>
      <c r="AI12" s="107">
        <v>18772</v>
      </c>
      <c r="AJ12" s="107">
        <v>30970</v>
      </c>
      <c r="AK12" s="107">
        <v>33157</v>
      </c>
      <c r="AL12" s="107">
        <v>42719</v>
      </c>
      <c r="AM12" s="107">
        <v>230114</v>
      </c>
      <c r="AN12" s="107">
        <v>35509</v>
      </c>
      <c r="AO12" s="107">
        <v>44016</v>
      </c>
      <c r="AP12" s="107">
        <v>8780</v>
      </c>
      <c r="AQ12" s="107">
        <v>29804</v>
      </c>
      <c r="AR12" s="107">
        <v>6919</v>
      </c>
      <c r="AS12" s="107">
        <v>251098</v>
      </c>
      <c r="AT12" s="107">
        <v>27814</v>
      </c>
      <c r="AU12" s="107">
        <v>236023</v>
      </c>
      <c r="AV12" s="107">
        <v>14649</v>
      </c>
      <c r="AW12" s="107">
        <v>37653</v>
      </c>
      <c r="AX12" s="107">
        <v>18583</v>
      </c>
      <c r="AY12" s="107">
        <v>22312</v>
      </c>
      <c r="AZ12" s="107">
        <v>217744</v>
      </c>
      <c r="BA12" s="107">
        <v>23472</v>
      </c>
      <c r="BB12" s="107">
        <v>41771</v>
      </c>
      <c r="BC12" s="107">
        <v>38947</v>
      </c>
      <c r="BD12" s="107">
        <v>19581</v>
      </c>
      <c r="BE12" s="107">
        <v>94027</v>
      </c>
      <c r="BF12" s="107">
        <v>33012</v>
      </c>
      <c r="BG12" s="107">
        <v>13189</v>
      </c>
      <c r="BH12" s="107">
        <v>25954</v>
      </c>
      <c r="BI12" s="107">
        <v>19073</v>
      </c>
      <c r="BJ12" s="107">
        <v>39804</v>
      </c>
      <c r="BK12" s="107">
        <v>65520</v>
      </c>
    </row>
    <row r="13" spans="1:63" ht="13.35" customHeight="1">
      <c r="A13" s="9" t="s">
        <v>10</v>
      </c>
      <c r="B13" s="98">
        <f t="shared" si="1"/>
        <v>15382</v>
      </c>
      <c r="C13" s="107">
        <v>15207</v>
      </c>
      <c r="D13" s="107">
        <v>0</v>
      </c>
      <c r="E13" s="107">
        <v>0</v>
      </c>
      <c r="F13" s="107">
        <v>0</v>
      </c>
      <c r="G13" s="107">
        <v>0</v>
      </c>
      <c r="H13" s="107">
        <v>0</v>
      </c>
      <c r="I13" s="107">
        <v>0</v>
      </c>
      <c r="J13" s="107">
        <v>0</v>
      </c>
      <c r="K13" s="107">
        <v>0</v>
      </c>
      <c r="L13" s="107">
        <v>0</v>
      </c>
      <c r="M13" s="107">
        <v>0</v>
      </c>
      <c r="N13" s="107">
        <v>0</v>
      </c>
      <c r="O13" s="107">
        <v>0</v>
      </c>
      <c r="P13" s="107">
        <v>0</v>
      </c>
      <c r="Q13" s="107">
        <v>0</v>
      </c>
      <c r="R13" s="107"/>
      <c r="S13" s="107"/>
      <c r="T13" s="107"/>
      <c r="U13" s="107"/>
      <c r="V13" s="107"/>
      <c r="W13" s="107"/>
      <c r="X13" s="107"/>
      <c r="Y13" s="107"/>
      <c r="Z13" s="107"/>
      <c r="AA13" s="107">
        <v>0</v>
      </c>
      <c r="AB13" s="107"/>
      <c r="AC13" s="107"/>
      <c r="AD13" s="107"/>
      <c r="AE13" s="107"/>
      <c r="AF13" s="107"/>
      <c r="AG13" s="107"/>
      <c r="AH13" s="107"/>
      <c r="AI13" s="107">
        <v>0</v>
      </c>
      <c r="AJ13" s="107"/>
      <c r="AK13" s="107"/>
      <c r="AL13" s="107"/>
      <c r="AM13" s="107">
        <v>0</v>
      </c>
      <c r="AN13" s="107">
        <v>0</v>
      </c>
      <c r="AO13" s="107"/>
      <c r="AP13" s="107"/>
      <c r="AQ13" s="107"/>
      <c r="AR13" s="107">
        <v>0</v>
      </c>
      <c r="AS13" s="107"/>
      <c r="AT13" s="107"/>
      <c r="AU13" s="107">
        <v>175</v>
      </c>
      <c r="AV13" s="107"/>
      <c r="AW13" s="107"/>
      <c r="AX13" s="107"/>
      <c r="AY13" s="107">
        <v>0</v>
      </c>
      <c r="AZ13" s="107"/>
      <c r="BA13" s="107"/>
      <c r="BB13" s="107">
        <v>0</v>
      </c>
      <c r="BC13" s="107">
        <v>0</v>
      </c>
      <c r="BD13" s="107">
        <v>0</v>
      </c>
      <c r="BE13" s="107">
        <v>0</v>
      </c>
      <c r="BF13" s="107">
        <v>0</v>
      </c>
      <c r="BG13" s="107">
        <v>0</v>
      </c>
      <c r="BH13" s="107">
        <v>0</v>
      </c>
      <c r="BI13" s="107">
        <v>0</v>
      </c>
      <c r="BJ13" s="107"/>
      <c r="BK13" s="107">
        <v>0</v>
      </c>
    </row>
    <row r="14" spans="1:63" ht="13.35" customHeight="1">
      <c r="A14" s="9" t="s">
        <v>11</v>
      </c>
      <c r="B14" s="98">
        <f t="shared" si="1"/>
        <v>2115911</v>
      </c>
      <c r="C14" s="107">
        <v>1487865</v>
      </c>
      <c r="D14" s="107">
        <v>144</v>
      </c>
      <c r="E14" s="107">
        <v>9087</v>
      </c>
      <c r="F14" s="107">
        <v>364</v>
      </c>
      <c r="G14" s="107">
        <v>8244</v>
      </c>
      <c r="H14" s="107">
        <v>1609</v>
      </c>
      <c r="I14" s="107">
        <v>27406</v>
      </c>
      <c r="J14" s="107">
        <v>24419</v>
      </c>
      <c r="K14" s="107">
        <v>3741</v>
      </c>
      <c r="L14" s="107">
        <v>17082</v>
      </c>
      <c r="M14" s="107">
        <v>11231</v>
      </c>
      <c r="N14" s="107">
        <v>199</v>
      </c>
      <c r="O14" s="107">
        <v>105726</v>
      </c>
      <c r="P14" s="107">
        <v>1718</v>
      </c>
      <c r="Q14" s="107">
        <v>4136</v>
      </c>
      <c r="R14" s="107">
        <v>1342</v>
      </c>
      <c r="S14" s="107">
        <v>20555</v>
      </c>
      <c r="T14" s="107">
        <v>1795</v>
      </c>
      <c r="U14" s="107">
        <v>12933</v>
      </c>
      <c r="V14" s="107">
        <v>356</v>
      </c>
      <c r="W14" s="107">
        <v>311</v>
      </c>
      <c r="X14" s="107">
        <v>7297</v>
      </c>
      <c r="Y14" s="107">
        <v>959</v>
      </c>
      <c r="Z14" s="107">
        <v>1054</v>
      </c>
      <c r="AA14" s="107">
        <v>228</v>
      </c>
      <c r="AB14" s="107">
        <v>4722</v>
      </c>
      <c r="AC14" s="107">
        <v>5544</v>
      </c>
      <c r="AD14" s="107">
        <v>20545</v>
      </c>
      <c r="AE14" s="107">
        <v>8772</v>
      </c>
      <c r="AF14" s="107">
        <v>1765</v>
      </c>
      <c r="AG14" s="107">
        <v>3004</v>
      </c>
      <c r="AH14" s="107">
        <v>3583</v>
      </c>
      <c r="AI14" s="107">
        <v>5319</v>
      </c>
      <c r="AJ14" s="107"/>
      <c r="AK14" s="107">
        <v>1961</v>
      </c>
      <c r="AL14" s="107">
        <v>862</v>
      </c>
      <c r="AM14" s="107"/>
      <c r="AN14" s="107">
        <v>9335</v>
      </c>
      <c r="AO14" s="107">
        <v>1248</v>
      </c>
      <c r="AP14" s="107">
        <v>389</v>
      </c>
      <c r="AQ14" s="107">
        <v>956</v>
      </c>
      <c r="AR14" s="107">
        <v>5260</v>
      </c>
      <c r="AS14" s="107">
        <v>96</v>
      </c>
      <c r="AT14" s="107">
        <v>5369</v>
      </c>
      <c r="AU14" s="107">
        <v>129180</v>
      </c>
      <c r="AV14" s="107">
        <v>232</v>
      </c>
      <c r="AW14" s="107">
        <v>11302</v>
      </c>
      <c r="AX14" s="107">
        <v>2984</v>
      </c>
      <c r="AY14" s="107">
        <v>152</v>
      </c>
      <c r="AZ14" s="107">
        <v>6261</v>
      </c>
      <c r="BA14" s="107">
        <v>9923</v>
      </c>
      <c r="BB14" s="107">
        <v>99605</v>
      </c>
      <c r="BC14" s="107">
        <v>334</v>
      </c>
      <c r="BD14" s="107">
        <v>441</v>
      </c>
      <c r="BE14" s="107">
        <v>8324</v>
      </c>
      <c r="BF14" s="107">
        <v>136</v>
      </c>
      <c r="BG14" s="107">
        <v>2179</v>
      </c>
      <c r="BH14" s="107">
        <v>11146</v>
      </c>
      <c r="BI14" s="107">
        <v>3089</v>
      </c>
      <c r="BJ14" s="107">
        <v>2029</v>
      </c>
      <c r="BK14" s="107">
        <v>63</v>
      </c>
    </row>
    <row r="15" spans="1:63" ht="13.35" customHeight="1">
      <c r="A15" s="14"/>
      <c r="B15" s="99"/>
      <c r="C15" s="111"/>
      <c r="D15" s="111"/>
      <c r="E15" s="111"/>
      <c r="F15" s="111"/>
      <c r="G15" s="111"/>
      <c r="H15" s="111"/>
      <c r="I15" s="111"/>
      <c r="J15" s="111"/>
      <c r="K15" s="111"/>
      <c r="L15" s="111"/>
      <c r="M15" s="111"/>
      <c r="N15" s="111"/>
      <c r="O15" s="111"/>
      <c r="P15" s="111"/>
      <c r="Q15" s="111"/>
      <c r="R15" s="111"/>
      <c r="S15" s="111"/>
      <c r="T15" s="111"/>
      <c r="U15" s="111"/>
      <c r="V15" s="111"/>
      <c r="W15" s="111"/>
      <c r="X15" s="111"/>
      <c r="Y15" s="111"/>
      <c r="Z15" s="111"/>
      <c r="AA15" s="111"/>
      <c r="AB15" s="111"/>
      <c r="AC15" s="111"/>
      <c r="AD15" s="111"/>
      <c r="AE15" s="111"/>
      <c r="AF15" s="111"/>
      <c r="AG15" s="111"/>
      <c r="AH15" s="111"/>
      <c r="AI15" s="111"/>
      <c r="AJ15" s="111"/>
      <c r="AK15" s="111"/>
      <c r="AL15" s="111"/>
      <c r="AM15" s="111"/>
      <c r="AN15" s="111"/>
      <c r="AO15" s="111"/>
      <c r="AP15" s="111"/>
      <c r="AQ15" s="111"/>
      <c r="AR15" s="111"/>
      <c r="AS15" s="111"/>
      <c r="AT15" s="111"/>
      <c r="AU15" s="111"/>
      <c r="AV15" s="111"/>
      <c r="AW15" s="111"/>
      <c r="AX15" s="111"/>
      <c r="AY15" s="111"/>
      <c r="AZ15" s="111"/>
      <c r="BA15" s="111"/>
      <c r="BB15" s="111"/>
      <c r="BC15" s="111"/>
      <c r="BD15" s="111"/>
      <c r="BE15" s="111"/>
      <c r="BF15" s="111"/>
      <c r="BG15" s="111"/>
      <c r="BH15" s="111"/>
      <c r="BI15" s="111"/>
      <c r="BJ15" s="111"/>
      <c r="BK15" s="111"/>
    </row>
    <row r="16" spans="1:63" ht="13.35" customHeight="1">
      <c r="A16" s="17" t="s">
        <v>12</v>
      </c>
      <c r="B16" s="96">
        <f>SUM(B17:B24)</f>
        <v>18939471</v>
      </c>
      <c r="C16" s="112">
        <f t="shared" ref="C16:BK16" si="2">SUM(C17:C24)</f>
        <v>11085128</v>
      </c>
      <c r="D16" s="112">
        <f t="shared" si="2"/>
        <v>36499</v>
      </c>
      <c r="E16" s="112">
        <f t="shared" si="2"/>
        <v>65555</v>
      </c>
      <c r="F16" s="112">
        <f t="shared" si="2"/>
        <v>30377</v>
      </c>
      <c r="G16" s="112">
        <f t="shared" si="2"/>
        <v>42085</v>
      </c>
      <c r="H16" s="112">
        <f t="shared" si="2"/>
        <v>14781</v>
      </c>
      <c r="I16" s="112">
        <f t="shared" si="2"/>
        <v>283071</v>
      </c>
      <c r="J16" s="112">
        <f t="shared" si="2"/>
        <v>328766</v>
      </c>
      <c r="K16" s="112">
        <f t="shared" si="2"/>
        <v>36953</v>
      </c>
      <c r="L16" s="112">
        <f t="shared" si="2"/>
        <v>144944</v>
      </c>
      <c r="M16" s="112">
        <f t="shared" si="2"/>
        <v>29041</v>
      </c>
      <c r="N16" s="112">
        <f t="shared" si="2"/>
        <v>5134</v>
      </c>
      <c r="O16" s="112">
        <f t="shared" si="2"/>
        <v>1380761</v>
      </c>
      <c r="P16" s="112">
        <f t="shared" si="2"/>
        <v>18631</v>
      </c>
      <c r="Q16" s="112">
        <f t="shared" si="2"/>
        <v>20890</v>
      </c>
      <c r="R16" s="112">
        <f t="shared" si="2"/>
        <v>216020</v>
      </c>
      <c r="S16" s="112">
        <f t="shared" si="2"/>
        <v>269427</v>
      </c>
      <c r="T16" s="112">
        <f t="shared" si="2"/>
        <v>21263</v>
      </c>
      <c r="U16" s="112">
        <f t="shared" si="2"/>
        <v>112801</v>
      </c>
      <c r="V16" s="112">
        <f t="shared" si="2"/>
        <v>31424</v>
      </c>
      <c r="W16" s="112">
        <f t="shared" si="2"/>
        <v>54564</v>
      </c>
      <c r="X16" s="112">
        <f t="shared" si="2"/>
        <v>245497</v>
      </c>
      <c r="Y16" s="112">
        <f t="shared" si="2"/>
        <v>86514</v>
      </c>
      <c r="Z16" s="112">
        <f t="shared" si="2"/>
        <v>33474</v>
      </c>
      <c r="AA16" s="112">
        <f t="shared" si="2"/>
        <v>27448</v>
      </c>
      <c r="AB16" s="112">
        <f t="shared" si="2"/>
        <v>51122</v>
      </c>
      <c r="AC16" s="112">
        <f t="shared" si="2"/>
        <v>68119</v>
      </c>
      <c r="AD16" s="112">
        <f t="shared" si="2"/>
        <v>592393</v>
      </c>
      <c r="AE16" s="112">
        <f t="shared" si="2"/>
        <v>17541</v>
      </c>
      <c r="AF16" s="112">
        <f t="shared" si="2"/>
        <v>14613</v>
      </c>
      <c r="AG16" s="112">
        <f t="shared" si="2"/>
        <v>38831</v>
      </c>
      <c r="AH16" s="112">
        <f t="shared" si="2"/>
        <v>34176</v>
      </c>
      <c r="AI16" s="112">
        <f t="shared" si="2"/>
        <v>37129</v>
      </c>
      <c r="AJ16" s="112">
        <f t="shared" si="2"/>
        <v>133326</v>
      </c>
      <c r="AK16" s="112">
        <f t="shared" si="2"/>
        <v>36791</v>
      </c>
      <c r="AL16" s="112">
        <f t="shared" si="2"/>
        <v>87294</v>
      </c>
      <c r="AM16" s="112">
        <f t="shared" si="2"/>
        <v>249475</v>
      </c>
      <c r="AN16" s="112">
        <f t="shared" si="2"/>
        <v>53534</v>
      </c>
      <c r="AO16" s="112">
        <f t="shared" si="2"/>
        <v>43561</v>
      </c>
      <c r="AP16" s="112">
        <f t="shared" si="2"/>
        <v>11075</v>
      </c>
      <c r="AQ16" s="112">
        <f t="shared" si="2"/>
        <v>38852</v>
      </c>
      <c r="AR16" s="112">
        <f t="shared" si="2"/>
        <v>19748</v>
      </c>
      <c r="AS16" s="112">
        <f t="shared" si="2"/>
        <v>140437</v>
      </c>
      <c r="AT16" s="112">
        <f t="shared" si="2"/>
        <v>37377</v>
      </c>
      <c r="AU16" s="112">
        <f t="shared" si="2"/>
        <v>1422543</v>
      </c>
      <c r="AV16" s="112">
        <f t="shared" si="2"/>
        <v>15666</v>
      </c>
      <c r="AW16" s="112">
        <f t="shared" si="2"/>
        <v>89409</v>
      </c>
      <c r="AX16" s="112">
        <f t="shared" si="2"/>
        <v>22957</v>
      </c>
      <c r="AY16" s="112">
        <f t="shared" si="2"/>
        <v>19304</v>
      </c>
      <c r="AZ16" s="112">
        <f t="shared" si="2"/>
        <v>210807</v>
      </c>
      <c r="BA16" s="112">
        <f t="shared" si="2"/>
        <v>49558</v>
      </c>
      <c r="BB16" s="112">
        <f t="shared" si="2"/>
        <v>291543</v>
      </c>
      <c r="BC16" s="112">
        <f t="shared" si="2"/>
        <v>22586</v>
      </c>
      <c r="BD16" s="112">
        <f t="shared" si="2"/>
        <v>21897</v>
      </c>
      <c r="BE16" s="112">
        <f t="shared" si="2"/>
        <v>173127</v>
      </c>
      <c r="BF16" s="112">
        <f t="shared" si="2"/>
        <v>25343</v>
      </c>
      <c r="BG16" s="112">
        <f t="shared" si="2"/>
        <v>18543</v>
      </c>
      <c r="BH16" s="112">
        <f t="shared" si="2"/>
        <v>97843</v>
      </c>
      <c r="BI16" s="112">
        <f t="shared" si="2"/>
        <v>20337</v>
      </c>
      <c r="BJ16" s="112">
        <f t="shared" si="2"/>
        <v>36448</v>
      </c>
      <c r="BK16" s="112">
        <f t="shared" si="2"/>
        <v>75118</v>
      </c>
    </row>
    <row r="17" spans="1:63" ht="13.35" customHeight="1">
      <c r="A17" s="9" t="s">
        <v>13</v>
      </c>
      <c r="B17" s="98">
        <f>SUM(C17:BK17)</f>
        <v>5313480</v>
      </c>
      <c r="C17" s="107">
        <v>3134859</v>
      </c>
      <c r="D17" s="107">
        <v>4897</v>
      </c>
      <c r="E17" s="107">
        <v>28483</v>
      </c>
      <c r="F17" s="107">
        <v>5444</v>
      </c>
      <c r="G17" s="107">
        <v>11101</v>
      </c>
      <c r="H17" s="107">
        <v>5860</v>
      </c>
      <c r="I17" s="107">
        <v>118383</v>
      </c>
      <c r="J17" s="107">
        <v>115192</v>
      </c>
      <c r="K17" s="107">
        <v>10764</v>
      </c>
      <c r="L17" s="107">
        <v>46179</v>
      </c>
      <c r="M17" s="107">
        <v>12641</v>
      </c>
      <c r="N17" s="107">
        <v>3110</v>
      </c>
      <c r="O17" s="107">
        <v>434383</v>
      </c>
      <c r="P17" s="107">
        <v>6527</v>
      </c>
      <c r="Q17" s="107">
        <v>8252</v>
      </c>
      <c r="R17" s="107">
        <v>61974</v>
      </c>
      <c r="S17" s="107">
        <v>64693</v>
      </c>
      <c r="T17" s="107">
        <v>8951</v>
      </c>
      <c r="U17" s="107">
        <v>31370</v>
      </c>
      <c r="V17" s="107">
        <v>10029</v>
      </c>
      <c r="W17" s="107">
        <v>10031</v>
      </c>
      <c r="X17" s="107">
        <v>58625</v>
      </c>
      <c r="Y17" s="107">
        <v>33226</v>
      </c>
      <c r="Z17" s="107">
        <v>11528</v>
      </c>
      <c r="AA17" s="107">
        <v>5179</v>
      </c>
      <c r="AB17" s="107">
        <v>14211</v>
      </c>
      <c r="AC17" s="107">
        <v>10756</v>
      </c>
      <c r="AD17" s="107">
        <v>95972</v>
      </c>
      <c r="AE17" s="107">
        <v>7726</v>
      </c>
      <c r="AF17" s="107">
        <v>7212</v>
      </c>
      <c r="AG17" s="107">
        <v>14632</v>
      </c>
      <c r="AH17" s="107">
        <v>12469</v>
      </c>
      <c r="AI17" s="107">
        <v>12322</v>
      </c>
      <c r="AJ17" s="107">
        <v>55153</v>
      </c>
      <c r="AK17" s="107">
        <v>19362</v>
      </c>
      <c r="AL17" s="107">
        <v>30566</v>
      </c>
      <c r="AM17" s="107">
        <v>39630</v>
      </c>
      <c r="AN17" s="107">
        <v>12004</v>
      </c>
      <c r="AO17" s="107">
        <v>9476</v>
      </c>
      <c r="AP17" s="107">
        <v>4125</v>
      </c>
      <c r="AQ17" s="107">
        <v>5288</v>
      </c>
      <c r="AR17" s="107">
        <v>10271</v>
      </c>
      <c r="AS17" s="107">
        <v>27943</v>
      </c>
      <c r="AT17" s="107">
        <v>8923</v>
      </c>
      <c r="AU17" s="107">
        <v>322178</v>
      </c>
      <c r="AV17" s="107">
        <v>3581</v>
      </c>
      <c r="AW17" s="107">
        <v>28542</v>
      </c>
      <c r="AX17" s="107">
        <v>7292</v>
      </c>
      <c r="AY17" s="107">
        <v>12095</v>
      </c>
      <c r="AZ17" s="107">
        <v>40217</v>
      </c>
      <c r="BA17" s="107">
        <v>13672</v>
      </c>
      <c r="BB17" s="107">
        <v>82091</v>
      </c>
      <c r="BC17" s="107">
        <v>7193</v>
      </c>
      <c r="BD17" s="107">
        <v>9607</v>
      </c>
      <c r="BE17" s="107">
        <v>53432</v>
      </c>
      <c r="BF17" s="107">
        <v>5356</v>
      </c>
      <c r="BG17" s="107">
        <v>5235</v>
      </c>
      <c r="BH17" s="107">
        <v>33111</v>
      </c>
      <c r="BI17" s="107">
        <v>8756</v>
      </c>
      <c r="BJ17" s="107">
        <v>10957</v>
      </c>
      <c r="BK17" s="107">
        <v>30443</v>
      </c>
    </row>
    <row r="18" spans="1:63" ht="13.35" customHeight="1">
      <c r="A18" s="9" t="s">
        <v>14</v>
      </c>
      <c r="B18" s="98">
        <f t="shared" ref="B18:B24" si="3">SUM(C18:BK18)</f>
        <v>307841</v>
      </c>
      <c r="C18" s="107">
        <v>57354</v>
      </c>
      <c r="D18" s="107">
        <v>3245</v>
      </c>
      <c r="E18" s="107">
        <v>3400</v>
      </c>
      <c r="F18" s="107">
        <v>6343</v>
      </c>
      <c r="G18" s="107">
        <v>3541</v>
      </c>
      <c r="H18" s="107">
        <v>1674</v>
      </c>
      <c r="I18" s="107">
        <v>10355</v>
      </c>
      <c r="J18" s="107">
        <v>5589</v>
      </c>
      <c r="K18" s="107">
        <v>3861</v>
      </c>
      <c r="L18" s="107">
        <v>3363</v>
      </c>
      <c r="M18" s="107">
        <v>217</v>
      </c>
      <c r="N18" s="107">
        <v>255</v>
      </c>
      <c r="O18" s="107">
        <v>15503</v>
      </c>
      <c r="P18" s="107">
        <v>2881</v>
      </c>
      <c r="Q18" s="107">
        <v>1919</v>
      </c>
      <c r="R18" s="107">
        <v>7289</v>
      </c>
      <c r="S18" s="107">
        <v>8192</v>
      </c>
      <c r="T18" s="107">
        <v>2821</v>
      </c>
      <c r="U18" s="107">
        <v>2986</v>
      </c>
      <c r="V18" s="107">
        <v>4319</v>
      </c>
      <c r="W18" s="107">
        <v>3543</v>
      </c>
      <c r="X18" s="107">
        <v>2983</v>
      </c>
      <c r="Y18" s="107">
        <v>2045</v>
      </c>
      <c r="Z18" s="107">
        <v>4257</v>
      </c>
      <c r="AA18" s="107">
        <v>3748</v>
      </c>
      <c r="AB18" s="107">
        <v>3509</v>
      </c>
      <c r="AC18" s="107">
        <v>1750</v>
      </c>
      <c r="AD18" s="107">
        <v>13213</v>
      </c>
      <c r="AE18" s="107">
        <v>1174</v>
      </c>
      <c r="AF18" s="107">
        <v>2539</v>
      </c>
      <c r="AG18" s="107">
        <v>3482</v>
      </c>
      <c r="AH18" s="107">
        <v>1865</v>
      </c>
      <c r="AI18" s="107">
        <v>1373</v>
      </c>
      <c r="AJ18" s="107">
        <v>5435</v>
      </c>
      <c r="AK18" s="107">
        <v>2913</v>
      </c>
      <c r="AL18" s="107">
        <v>7495</v>
      </c>
      <c r="AM18" s="107">
        <v>5586</v>
      </c>
      <c r="AN18" s="107">
        <v>3188</v>
      </c>
      <c r="AO18" s="107">
        <v>4302</v>
      </c>
      <c r="AP18" s="107">
        <v>935</v>
      </c>
      <c r="AQ18" s="107">
        <v>6671</v>
      </c>
      <c r="AR18" s="107">
        <v>1475</v>
      </c>
      <c r="AS18" s="107">
        <v>2403</v>
      </c>
      <c r="AT18" s="107">
        <v>2825</v>
      </c>
      <c r="AU18" s="107">
        <v>14016</v>
      </c>
      <c r="AV18" s="107">
        <v>1762</v>
      </c>
      <c r="AW18" s="107">
        <v>7900</v>
      </c>
      <c r="AX18" s="107">
        <v>1802</v>
      </c>
      <c r="AY18" s="107"/>
      <c r="AZ18" s="107">
        <v>4415</v>
      </c>
      <c r="BA18" s="107">
        <v>4617</v>
      </c>
      <c r="BB18" s="107">
        <v>7167</v>
      </c>
      <c r="BC18" s="107">
        <v>6618</v>
      </c>
      <c r="BD18" s="107">
        <v>4218</v>
      </c>
      <c r="BE18" s="107">
        <v>3754</v>
      </c>
      <c r="BF18" s="107">
        <v>3619</v>
      </c>
      <c r="BG18" s="107">
        <v>485</v>
      </c>
      <c r="BH18" s="107">
        <v>1134</v>
      </c>
      <c r="BI18" s="107">
        <v>3329</v>
      </c>
      <c r="BJ18" s="107">
        <v>7036</v>
      </c>
      <c r="BK18" s="107">
        <v>2153</v>
      </c>
    </row>
    <row r="19" spans="1:63" ht="13.35" customHeight="1">
      <c r="A19" s="9" t="s">
        <v>15</v>
      </c>
      <c r="B19" s="98">
        <f t="shared" si="3"/>
        <v>1244165</v>
      </c>
      <c r="C19" s="107">
        <v>886734</v>
      </c>
      <c r="D19" s="107">
        <v>623</v>
      </c>
      <c r="E19" s="107">
        <v>2967</v>
      </c>
      <c r="F19" s="107">
        <v>355</v>
      </c>
      <c r="G19" s="107">
        <v>2056</v>
      </c>
      <c r="H19" s="107">
        <v>222</v>
      </c>
      <c r="I19" s="107">
        <v>19928</v>
      </c>
      <c r="J19" s="107">
        <v>13848</v>
      </c>
      <c r="K19" s="107">
        <v>2312</v>
      </c>
      <c r="L19" s="107">
        <v>7827</v>
      </c>
      <c r="M19" s="107">
        <v>1369</v>
      </c>
      <c r="N19" s="107">
        <v>123</v>
      </c>
      <c r="O19" s="107">
        <v>55402</v>
      </c>
      <c r="P19" s="107">
        <v>184</v>
      </c>
      <c r="Q19" s="107">
        <v>814</v>
      </c>
      <c r="R19" s="107">
        <v>629</v>
      </c>
      <c r="S19" s="107">
        <v>8252</v>
      </c>
      <c r="T19" s="107">
        <v>363</v>
      </c>
      <c r="U19" s="107">
        <v>6969</v>
      </c>
      <c r="V19" s="107">
        <v>871</v>
      </c>
      <c r="W19" s="107">
        <v>966</v>
      </c>
      <c r="X19" s="107">
        <v>9246</v>
      </c>
      <c r="Y19" s="107">
        <v>3494</v>
      </c>
      <c r="Z19" s="107">
        <v>1355</v>
      </c>
      <c r="AA19" s="107">
        <v>539</v>
      </c>
      <c r="AB19" s="107">
        <v>2671</v>
      </c>
      <c r="AC19" s="107">
        <v>591</v>
      </c>
      <c r="AD19" s="107">
        <v>31860</v>
      </c>
      <c r="AE19" s="107">
        <v>1591</v>
      </c>
      <c r="AF19" s="107">
        <v>1008</v>
      </c>
      <c r="AG19" s="107">
        <v>463</v>
      </c>
      <c r="AH19" s="107">
        <v>2987</v>
      </c>
      <c r="AI19" s="107">
        <v>2028</v>
      </c>
      <c r="AJ19" s="107">
        <v>12316</v>
      </c>
      <c r="AK19" s="107">
        <v>1032</v>
      </c>
      <c r="AL19" s="107">
        <v>2593</v>
      </c>
      <c r="AM19" s="107">
        <v>8634</v>
      </c>
      <c r="AN19" s="107">
        <v>1960</v>
      </c>
      <c r="AO19" s="107">
        <v>596</v>
      </c>
      <c r="AP19" s="107">
        <v>159</v>
      </c>
      <c r="AQ19" s="107">
        <v>189</v>
      </c>
      <c r="AR19" s="107">
        <v>1240</v>
      </c>
      <c r="AS19" s="107">
        <v>19435</v>
      </c>
      <c r="AT19" s="107">
        <v>1602</v>
      </c>
      <c r="AU19" s="107">
        <v>32280</v>
      </c>
      <c r="AV19" s="107">
        <v>243</v>
      </c>
      <c r="AW19" s="107">
        <v>9494</v>
      </c>
      <c r="AX19" s="107">
        <v>881</v>
      </c>
      <c r="AY19" s="107">
        <v>574</v>
      </c>
      <c r="AZ19" s="107">
        <v>35498</v>
      </c>
      <c r="BA19" s="107">
        <v>2230</v>
      </c>
      <c r="BB19" s="107">
        <v>24578</v>
      </c>
      <c r="BC19" s="107">
        <v>388</v>
      </c>
      <c r="BD19" s="107">
        <v>293</v>
      </c>
      <c r="BE19" s="107">
        <v>7197</v>
      </c>
      <c r="BF19" s="107">
        <v>408</v>
      </c>
      <c r="BG19" s="107">
        <v>366</v>
      </c>
      <c r="BH19" s="107">
        <v>1076</v>
      </c>
      <c r="BI19" s="107">
        <v>627</v>
      </c>
      <c r="BJ19" s="107">
        <v>1044</v>
      </c>
      <c r="BK19" s="107">
        <v>6585</v>
      </c>
    </row>
    <row r="20" spans="1:63" ht="13.35" customHeight="1">
      <c r="A20" s="9" t="s">
        <v>16</v>
      </c>
      <c r="B20" s="98">
        <f t="shared" si="3"/>
        <v>1491319</v>
      </c>
      <c r="C20" s="107">
        <v>948103</v>
      </c>
      <c r="D20" s="107">
        <v>0</v>
      </c>
      <c r="E20" s="107">
        <v>4745</v>
      </c>
      <c r="F20" s="107">
        <v>270</v>
      </c>
      <c r="G20" s="107">
        <v>1664</v>
      </c>
      <c r="H20" s="107">
        <v>0</v>
      </c>
      <c r="I20" s="107">
        <v>17438</v>
      </c>
      <c r="J20" s="107">
        <v>25153</v>
      </c>
      <c r="K20" s="107">
        <v>4031</v>
      </c>
      <c r="L20" s="107">
        <v>6511</v>
      </c>
      <c r="M20" s="107">
        <v>0</v>
      </c>
      <c r="N20" s="107">
        <v>0</v>
      </c>
      <c r="O20" s="107">
        <v>94720</v>
      </c>
      <c r="P20" s="107">
        <v>806</v>
      </c>
      <c r="Q20" s="107">
        <v>0</v>
      </c>
      <c r="R20" s="107"/>
      <c r="S20" s="107">
        <v>17506</v>
      </c>
      <c r="T20" s="107"/>
      <c r="U20" s="107">
        <v>6825</v>
      </c>
      <c r="V20" s="107">
        <v>399</v>
      </c>
      <c r="W20" s="107"/>
      <c r="X20" s="107"/>
      <c r="Y20" s="107"/>
      <c r="Z20" s="107"/>
      <c r="AA20" s="107">
        <v>2448</v>
      </c>
      <c r="AB20" s="107">
        <v>6447</v>
      </c>
      <c r="AC20" s="107"/>
      <c r="AD20" s="107">
        <v>21870</v>
      </c>
      <c r="AE20" s="107"/>
      <c r="AF20" s="107"/>
      <c r="AG20" s="107"/>
      <c r="AH20" s="107"/>
      <c r="AI20" s="107">
        <v>0</v>
      </c>
      <c r="AJ20" s="107">
        <v>4485</v>
      </c>
      <c r="AK20" s="107"/>
      <c r="AL20" s="107">
        <v>6736</v>
      </c>
      <c r="AM20" s="107">
        <v>0</v>
      </c>
      <c r="AN20" s="107">
        <v>0</v>
      </c>
      <c r="AO20" s="107"/>
      <c r="AP20" s="107"/>
      <c r="AQ20" s="107"/>
      <c r="AR20" s="107">
        <v>0</v>
      </c>
      <c r="AS20" s="107">
        <v>18076</v>
      </c>
      <c r="AT20" s="107"/>
      <c r="AU20" s="107">
        <v>263449</v>
      </c>
      <c r="AV20" s="107"/>
      <c r="AW20" s="107"/>
      <c r="AX20" s="107"/>
      <c r="AY20" s="107">
        <v>0</v>
      </c>
      <c r="AZ20" s="107">
        <v>9386</v>
      </c>
      <c r="BA20" s="107"/>
      <c r="BB20" s="107">
        <v>25273</v>
      </c>
      <c r="BC20" s="107">
        <v>0</v>
      </c>
      <c r="BD20" s="107"/>
      <c r="BE20" s="107"/>
      <c r="BF20" s="107">
        <v>2136</v>
      </c>
      <c r="BG20" s="107">
        <v>1164</v>
      </c>
      <c r="BH20" s="107">
        <v>0</v>
      </c>
      <c r="BI20" s="107">
        <v>0</v>
      </c>
      <c r="BJ20" s="107">
        <v>1678</v>
      </c>
      <c r="BK20" s="107">
        <v>0</v>
      </c>
    </row>
    <row r="21" spans="1:63" ht="13.35" customHeight="1">
      <c r="A21" s="9" t="s">
        <v>17</v>
      </c>
      <c r="B21" s="98">
        <f t="shared" si="3"/>
        <v>778178</v>
      </c>
      <c r="C21" s="107">
        <v>553199</v>
      </c>
      <c r="D21" s="107">
        <v>41</v>
      </c>
      <c r="E21" s="107">
        <v>222</v>
      </c>
      <c r="F21" s="107">
        <v>0</v>
      </c>
      <c r="G21" s="107">
        <v>141</v>
      </c>
      <c r="H21" s="107">
        <v>226</v>
      </c>
      <c r="I21" s="107">
        <v>3920</v>
      </c>
      <c r="J21" s="107">
        <v>5939</v>
      </c>
      <c r="K21" s="107">
        <v>112</v>
      </c>
      <c r="L21" s="107">
        <v>1938</v>
      </c>
      <c r="M21" s="107">
        <v>260</v>
      </c>
      <c r="N21" s="107">
        <v>0</v>
      </c>
      <c r="O21" s="107">
        <v>50194</v>
      </c>
      <c r="P21" s="107">
        <v>0</v>
      </c>
      <c r="Q21" s="107">
        <v>668</v>
      </c>
      <c r="R21" s="107">
        <v>4433</v>
      </c>
      <c r="S21" s="107">
        <v>2514</v>
      </c>
      <c r="T21" s="107"/>
      <c r="U21" s="107">
        <v>0</v>
      </c>
      <c r="V21" s="107">
        <v>150</v>
      </c>
      <c r="W21" s="107"/>
      <c r="X21" s="107">
        <v>7101</v>
      </c>
      <c r="Y21" s="107">
        <v>8405</v>
      </c>
      <c r="Z21" s="107">
        <v>1325</v>
      </c>
      <c r="AA21" s="107">
        <v>0</v>
      </c>
      <c r="AB21" s="107"/>
      <c r="AC21" s="107">
        <v>457</v>
      </c>
      <c r="AD21" s="107">
        <v>2946</v>
      </c>
      <c r="AE21" s="107">
        <v>132</v>
      </c>
      <c r="AF21" s="107">
        <v>1056</v>
      </c>
      <c r="AG21" s="107">
        <v>384</v>
      </c>
      <c r="AH21" s="107"/>
      <c r="AI21" s="107">
        <v>1134</v>
      </c>
      <c r="AJ21" s="107">
        <v>0</v>
      </c>
      <c r="AK21" s="107"/>
      <c r="AL21" s="107">
        <v>244</v>
      </c>
      <c r="AM21" s="107">
        <v>1763</v>
      </c>
      <c r="AN21" s="107">
        <v>0</v>
      </c>
      <c r="AO21" s="107"/>
      <c r="AP21" s="107"/>
      <c r="AQ21" s="107"/>
      <c r="AR21" s="107">
        <v>47</v>
      </c>
      <c r="AS21" s="107">
        <v>2050</v>
      </c>
      <c r="AT21" s="107"/>
      <c r="AU21" s="107">
        <v>83082</v>
      </c>
      <c r="AV21" s="107"/>
      <c r="AW21" s="107">
        <v>248</v>
      </c>
      <c r="AX21" s="107"/>
      <c r="AY21" s="107">
        <v>0</v>
      </c>
      <c r="AZ21" s="107">
        <v>7541</v>
      </c>
      <c r="BA21" s="107">
        <v>2057</v>
      </c>
      <c r="BB21" s="107">
        <v>10215</v>
      </c>
      <c r="BC21" s="107">
        <v>0</v>
      </c>
      <c r="BD21" s="107">
        <v>0</v>
      </c>
      <c r="BE21" s="107">
        <v>10912</v>
      </c>
      <c r="BF21" s="107">
        <v>2</v>
      </c>
      <c r="BG21" s="107">
        <v>131</v>
      </c>
      <c r="BH21" s="107">
        <v>9703</v>
      </c>
      <c r="BI21" s="107">
        <v>1886</v>
      </c>
      <c r="BJ21" s="107">
        <v>0</v>
      </c>
      <c r="BK21" s="107">
        <v>1400</v>
      </c>
    </row>
    <row r="22" spans="1:63" ht="13.35" customHeight="1">
      <c r="A22" s="9" t="s">
        <v>18</v>
      </c>
      <c r="B22" s="98">
        <f t="shared" si="3"/>
        <v>4255979</v>
      </c>
      <c r="C22" s="107">
        <v>2684611</v>
      </c>
      <c r="D22" s="107">
        <v>0</v>
      </c>
      <c r="E22" s="107">
        <v>0</v>
      </c>
      <c r="F22" s="107">
        <v>0</v>
      </c>
      <c r="G22" s="107">
        <v>4728</v>
      </c>
      <c r="H22" s="107">
        <v>0</v>
      </c>
      <c r="I22" s="107">
        <v>18675</v>
      </c>
      <c r="J22" s="107">
        <v>12579</v>
      </c>
      <c r="K22" s="107">
        <v>0</v>
      </c>
      <c r="L22" s="107">
        <v>15214</v>
      </c>
      <c r="M22" s="107">
        <v>8353</v>
      </c>
      <c r="N22" s="107">
        <v>0</v>
      </c>
      <c r="O22" s="107">
        <v>495005</v>
      </c>
      <c r="P22" s="107"/>
      <c r="Q22" s="107">
        <v>0</v>
      </c>
      <c r="R22" s="107"/>
      <c r="S22" s="107">
        <v>50541</v>
      </c>
      <c r="T22" s="107"/>
      <c r="U22" s="107">
        <v>38380</v>
      </c>
      <c r="V22" s="107"/>
      <c r="W22" s="107"/>
      <c r="X22" s="107"/>
      <c r="Y22" s="107">
        <v>28265</v>
      </c>
      <c r="Z22" s="107">
        <v>3777</v>
      </c>
      <c r="AA22" s="107">
        <v>0</v>
      </c>
      <c r="AB22" s="107">
        <v>8767</v>
      </c>
      <c r="AC22" s="107">
        <v>35003</v>
      </c>
      <c r="AD22" s="107">
        <v>115564</v>
      </c>
      <c r="AE22" s="107">
        <v>3446</v>
      </c>
      <c r="AF22" s="107"/>
      <c r="AG22" s="107"/>
      <c r="AH22" s="107"/>
      <c r="AI22" s="107">
        <v>4694</v>
      </c>
      <c r="AJ22" s="107">
        <v>0</v>
      </c>
      <c r="AK22" s="107">
        <v>1718</v>
      </c>
      <c r="AL22" s="107">
        <v>11366</v>
      </c>
      <c r="AM22" s="107">
        <v>26311</v>
      </c>
      <c r="AN22" s="107">
        <v>0</v>
      </c>
      <c r="AO22" s="107"/>
      <c r="AP22" s="107"/>
      <c r="AQ22" s="107"/>
      <c r="AR22" s="107">
        <v>0</v>
      </c>
      <c r="AS22" s="107">
        <v>21585</v>
      </c>
      <c r="AT22" s="107"/>
      <c r="AU22" s="107">
        <v>531623</v>
      </c>
      <c r="AV22" s="107"/>
      <c r="AW22" s="107"/>
      <c r="AX22" s="107">
        <v>3553</v>
      </c>
      <c r="AY22" s="107">
        <v>0</v>
      </c>
      <c r="AZ22" s="107">
        <v>7296</v>
      </c>
      <c r="BA22" s="107">
        <v>2492</v>
      </c>
      <c r="BB22" s="107">
        <v>92342</v>
      </c>
      <c r="BC22" s="107">
        <v>0</v>
      </c>
      <c r="BD22" s="107">
        <v>0</v>
      </c>
      <c r="BE22" s="107">
        <v>9371</v>
      </c>
      <c r="BF22" s="107">
        <v>0</v>
      </c>
      <c r="BG22" s="107">
        <v>0</v>
      </c>
      <c r="BH22" s="107">
        <v>16378</v>
      </c>
      <c r="BI22" s="107">
        <v>0</v>
      </c>
      <c r="BJ22" s="107">
        <v>0</v>
      </c>
      <c r="BK22" s="107">
        <v>4342</v>
      </c>
    </row>
    <row r="23" spans="1:63" ht="13.35" customHeight="1">
      <c r="A23" s="9" t="s">
        <v>19</v>
      </c>
      <c r="B23" s="98">
        <f t="shared" si="3"/>
        <v>251013</v>
      </c>
      <c r="C23" s="107">
        <v>123449</v>
      </c>
      <c r="D23" s="107"/>
      <c r="E23" s="107">
        <v>737</v>
      </c>
      <c r="F23" s="107">
        <v>0</v>
      </c>
      <c r="G23" s="107">
        <v>0</v>
      </c>
      <c r="H23" s="107">
        <v>0</v>
      </c>
      <c r="I23" s="107">
        <v>4471</v>
      </c>
      <c r="J23" s="107">
        <v>71975</v>
      </c>
      <c r="K23" s="107">
        <v>0</v>
      </c>
      <c r="L23" s="107">
        <v>0</v>
      </c>
      <c r="M23" s="107">
        <v>0</v>
      </c>
      <c r="N23" s="107"/>
      <c r="O23" s="107">
        <v>0</v>
      </c>
      <c r="P23" s="107">
        <v>0</v>
      </c>
      <c r="Q23" s="107">
        <v>0</v>
      </c>
      <c r="R23" s="107"/>
      <c r="S23" s="107">
        <v>28821</v>
      </c>
      <c r="T23" s="107"/>
      <c r="U23" s="107">
        <v>0</v>
      </c>
      <c r="V23" s="107"/>
      <c r="W23" s="107"/>
      <c r="X23" s="107"/>
      <c r="Y23" s="107"/>
      <c r="Z23" s="107"/>
      <c r="AA23" s="107">
        <v>5115</v>
      </c>
      <c r="AB23" s="107"/>
      <c r="AC23" s="107">
        <v>6063</v>
      </c>
      <c r="AD23" s="107"/>
      <c r="AE23" s="107"/>
      <c r="AF23" s="107">
        <v>1364</v>
      </c>
      <c r="AG23" s="107"/>
      <c r="AH23" s="107"/>
      <c r="AI23" s="107">
        <v>0</v>
      </c>
      <c r="AJ23" s="107">
        <v>0</v>
      </c>
      <c r="AK23" s="107"/>
      <c r="AL23" s="107"/>
      <c r="AM23" s="107">
        <v>5027</v>
      </c>
      <c r="AN23" s="107">
        <v>0</v>
      </c>
      <c r="AO23" s="107"/>
      <c r="AP23" s="107"/>
      <c r="AQ23" s="107"/>
      <c r="AR23" s="107">
        <v>500</v>
      </c>
      <c r="AS23" s="107"/>
      <c r="AT23" s="107"/>
      <c r="AU23" s="107">
        <v>2206</v>
      </c>
      <c r="AV23" s="107"/>
      <c r="AW23" s="107"/>
      <c r="AX23" s="107"/>
      <c r="AY23" s="107">
        <v>0</v>
      </c>
      <c r="AZ23" s="107">
        <v>1285</v>
      </c>
      <c r="BA23" s="107"/>
      <c r="BB23" s="107">
        <v>0</v>
      </c>
      <c r="BC23" s="107">
        <v>0</v>
      </c>
      <c r="BD23" s="107">
        <v>0</v>
      </c>
      <c r="BE23" s="107">
        <v>0</v>
      </c>
      <c r="BF23" s="107">
        <v>0</v>
      </c>
      <c r="BG23" s="107"/>
      <c r="BH23" s="107">
        <v>0</v>
      </c>
      <c r="BI23" s="107">
        <v>0</v>
      </c>
      <c r="BJ23" s="107">
        <v>0</v>
      </c>
      <c r="BK23" s="107">
        <v>0</v>
      </c>
    </row>
    <row r="24" spans="1:63" ht="13.35" customHeight="1">
      <c r="A24" s="9" t="s">
        <v>20</v>
      </c>
      <c r="B24" s="98">
        <f t="shared" si="3"/>
        <v>5297496</v>
      </c>
      <c r="C24" s="107">
        <v>2696819</v>
      </c>
      <c r="D24" s="107">
        <v>27693</v>
      </c>
      <c r="E24" s="107">
        <v>25001</v>
      </c>
      <c r="F24" s="107">
        <v>17965</v>
      </c>
      <c r="G24" s="107">
        <v>18854</v>
      </c>
      <c r="H24" s="107">
        <v>6799</v>
      </c>
      <c r="I24" s="107">
        <v>89901</v>
      </c>
      <c r="J24" s="107">
        <v>78491</v>
      </c>
      <c r="K24" s="107">
        <v>15873</v>
      </c>
      <c r="L24" s="107">
        <v>63912</v>
      </c>
      <c r="M24" s="107">
        <v>6201</v>
      </c>
      <c r="N24" s="107">
        <v>1646</v>
      </c>
      <c r="O24" s="107">
        <v>235554</v>
      </c>
      <c r="P24" s="107">
        <v>8233</v>
      </c>
      <c r="Q24" s="107">
        <v>9237</v>
      </c>
      <c r="R24" s="107">
        <v>141695</v>
      </c>
      <c r="S24" s="107">
        <v>88908</v>
      </c>
      <c r="T24" s="107">
        <v>9128</v>
      </c>
      <c r="U24" s="107">
        <v>26271</v>
      </c>
      <c r="V24" s="107">
        <v>15656</v>
      </c>
      <c r="W24" s="107">
        <v>40024</v>
      </c>
      <c r="X24" s="107">
        <v>167542</v>
      </c>
      <c r="Y24" s="107">
        <v>11079</v>
      </c>
      <c r="Z24" s="107">
        <v>11232</v>
      </c>
      <c r="AA24" s="107">
        <v>10419</v>
      </c>
      <c r="AB24" s="107">
        <v>15517</v>
      </c>
      <c r="AC24" s="107">
        <v>13499</v>
      </c>
      <c r="AD24" s="107">
        <v>310968</v>
      </c>
      <c r="AE24" s="107">
        <v>3472</v>
      </c>
      <c r="AF24" s="107">
        <v>1434</v>
      </c>
      <c r="AG24" s="107">
        <v>19870</v>
      </c>
      <c r="AH24" s="107">
        <v>16855</v>
      </c>
      <c r="AI24" s="107">
        <v>15578</v>
      </c>
      <c r="AJ24" s="107">
        <v>55937</v>
      </c>
      <c r="AK24" s="107">
        <v>11766</v>
      </c>
      <c r="AL24" s="107">
        <v>28294</v>
      </c>
      <c r="AM24" s="107">
        <v>162524</v>
      </c>
      <c r="AN24" s="107">
        <v>36382</v>
      </c>
      <c r="AO24" s="107">
        <v>29187</v>
      </c>
      <c r="AP24" s="107">
        <v>5856</v>
      </c>
      <c r="AQ24" s="107">
        <v>26704</v>
      </c>
      <c r="AR24" s="107">
        <v>6215</v>
      </c>
      <c r="AS24" s="107">
        <v>48945</v>
      </c>
      <c r="AT24" s="107">
        <v>24027</v>
      </c>
      <c r="AU24" s="107">
        <v>173709</v>
      </c>
      <c r="AV24" s="107">
        <v>10080</v>
      </c>
      <c r="AW24" s="107">
        <v>43225</v>
      </c>
      <c r="AX24" s="107">
        <v>9429</v>
      </c>
      <c r="AY24" s="107">
        <v>6635</v>
      </c>
      <c r="AZ24" s="107">
        <v>105169</v>
      </c>
      <c r="BA24" s="107">
        <v>24490</v>
      </c>
      <c r="BB24" s="107">
        <v>49877</v>
      </c>
      <c r="BC24" s="107">
        <v>8387</v>
      </c>
      <c r="BD24" s="107">
        <v>7779</v>
      </c>
      <c r="BE24" s="107">
        <v>88461</v>
      </c>
      <c r="BF24" s="107">
        <v>13822</v>
      </c>
      <c r="BG24" s="107">
        <v>11162</v>
      </c>
      <c r="BH24" s="107">
        <v>36441</v>
      </c>
      <c r="BI24" s="107">
        <v>5739</v>
      </c>
      <c r="BJ24" s="107">
        <v>15733</v>
      </c>
      <c r="BK24" s="107">
        <v>30195</v>
      </c>
    </row>
    <row r="25" spans="1:63" ht="13.35" customHeight="1">
      <c r="A25" s="10"/>
      <c r="B25" s="100"/>
      <c r="C25" s="107"/>
      <c r="D25" s="107"/>
      <c r="E25" s="107"/>
      <c r="F25" s="107"/>
      <c r="G25" s="107"/>
      <c r="H25" s="107"/>
      <c r="I25" s="107"/>
      <c r="J25" s="107"/>
      <c r="K25" s="107"/>
      <c r="L25" s="107"/>
      <c r="M25" s="107"/>
      <c r="N25" s="107"/>
      <c r="O25" s="107"/>
      <c r="P25" s="107"/>
      <c r="Q25" s="107"/>
      <c r="R25" s="107"/>
      <c r="S25" s="107"/>
      <c r="T25" s="107"/>
      <c r="U25" s="107"/>
      <c r="V25" s="107"/>
      <c r="W25" s="107"/>
      <c r="X25" s="107"/>
      <c r="Y25" s="107"/>
      <c r="Z25" s="107"/>
      <c r="AA25" s="107"/>
      <c r="AB25" s="107"/>
      <c r="AC25" s="107"/>
      <c r="AD25" s="107"/>
      <c r="AE25" s="107"/>
      <c r="AF25" s="107"/>
      <c r="AG25" s="107"/>
      <c r="AH25" s="107"/>
      <c r="AI25" s="107"/>
      <c r="AJ25" s="107"/>
      <c r="AK25" s="107"/>
      <c r="AL25" s="107"/>
      <c r="AM25" s="107"/>
      <c r="AN25" s="107"/>
      <c r="AO25" s="107"/>
      <c r="AP25" s="107"/>
      <c r="AQ25" s="107"/>
      <c r="AR25" s="107"/>
      <c r="AS25" s="107"/>
      <c r="AT25" s="107"/>
      <c r="AU25" s="107"/>
      <c r="AV25" s="107"/>
      <c r="AW25" s="107"/>
      <c r="AX25" s="107"/>
      <c r="AY25" s="107"/>
      <c r="AZ25" s="107"/>
      <c r="BA25" s="107"/>
      <c r="BB25" s="107"/>
      <c r="BC25" s="107"/>
      <c r="BD25" s="107"/>
      <c r="BE25" s="107"/>
      <c r="BF25" s="107"/>
      <c r="BG25" s="107"/>
      <c r="BH25" s="107"/>
      <c r="BI25" s="107"/>
      <c r="BJ25" s="107"/>
      <c r="BK25" s="107"/>
    </row>
    <row r="26" spans="1:63" ht="13.35" customHeight="1">
      <c r="A26" s="18" t="s">
        <v>21</v>
      </c>
      <c r="B26" s="101">
        <f>SUM(B7-B16)</f>
        <v>1571987</v>
      </c>
      <c r="C26" s="102">
        <f t="shared" ref="C26:BK26" si="4">SUM(C7-C16)</f>
        <v>1119220</v>
      </c>
      <c r="D26" s="102">
        <f t="shared" si="4"/>
        <v>366</v>
      </c>
      <c r="E26" s="102">
        <f t="shared" si="4"/>
        <v>6110</v>
      </c>
      <c r="F26" s="102">
        <f t="shared" si="4"/>
        <v>9537</v>
      </c>
      <c r="G26" s="102">
        <f t="shared" si="4"/>
        <v>9072</v>
      </c>
      <c r="H26" s="102">
        <f t="shared" si="4"/>
        <v>-2675</v>
      </c>
      <c r="I26" s="102">
        <f t="shared" si="4"/>
        <v>16742</v>
      </c>
      <c r="J26" s="102">
        <f t="shared" si="4"/>
        <v>1804</v>
      </c>
      <c r="K26" s="102">
        <f t="shared" si="4"/>
        <v>-5665</v>
      </c>
      <c r="L26" s="102">
        <f t="shared" si="4"/>
        <v>-15150</v>
      </c>
      <c r="M26" s="102">
        <f t="shared" si="4"/>
        <v>6668</v>
      </c>
      <c r="N26" s="102">
        <f t="shared" si="4"/>
        <v>3997</v>
      </c>
      <c r="O26" s="102">
        <f t="shared" si="4"/>
        <v>66317</v>
      </c>
      <c r="P26" s="102">
        <f t="shared" si="4"/>
        <v>2882</v>
      </c>
      <c r="Q26" s="102">
        <f t="shared" si="4"/>
        <v>2823</v>
      </c>
      <c r="R26" s="102">
        <f t="shared" si="4"/>
        <v>-1117</v>
      </c>
      <c r="S26" s="102">
        <f t="shared" si="4"/>
        <v>6571</v>
      </c>
      <c r="T26" s="102">
        <f t="shared" si="4"/>
        <v>-5620</v>
      </c>
      <c r="U26" s="102">
        <f t="shared" si="4"/>
        <v>-14550</v>
      </c>
      <c r="V26" s="102">
        <f t="shared" si="4"/>
        <v>7498</v>
      </c>
      <c r="W26" s="102">
        <f t="shared" si="4"/>
        <v>-363</v>
      </c>
      <c r="X26" s="102">
        <f t="shared" si="4"/>
        <v>-865</v>
      </c>
      <c r="Y26" s="102">
        <f t="shared" si="4"/>
        <v>4</v>
      </c>
      <c r="Z26" s="102">
        <f t="shared" si="4"/>
        <v>-6783</v>
      </c>
      <c r="AA26" s="102">
        <f t="shared" si="4"/>
        <v>13624</v>
      </c>
      <c r="AB26" s="102">
        <f t="shared" si="4"/>
        <v>10140</v>
      </c>
      <c r="AC26" s="102">
        <f t="shared" si="4"/>
        <v>16492</v>
      </c>
      <c r="AD26" s="102">
        <f t="shared" si="4"/>
        <v>26303</v>
      </c>
      <c r="AE26" s="102">
        <f t="shared" si="4"/>
        <v>-615</v>
      </c>
      <c r="AF26" s="102">
        <f t="shared" si="4"/>
        <v>10836</v>
      </c>
      <c r="AG26" s="102">
        <f t="shared" si="4"/>
        <v>6900</v>
      </c>
      <c r="AH26" s="102">
        <f t="shared" si="4"/>
        <v>1220</v>
      </c>
      <c r="AI26" s="102">
        <f t="shared" si="4"/>
        <v>3849</v>
      </c>
      <c r="AJ26" s="102">
        <f t="shared" si="4"/>
        <v>1651</v>
      </c>
      <c r="AK26" s="102">
        <f t="shared" si="4"/>
        <v>307</v>
      </c>
      <c r="AL26" s="102">
        <f t="shared" si="4"/>
        <v>-3237</v>
      </c>
      <c r="AM26" s="102">
        <f t="shared" si="4"/>
        <v>8546</v>
      </c>
      <c r="AN26" s="102">
        <f t="shared" si="4"/>
        <v>-8690</v>
      </c>
      <c r="AO26" s="102">
        <f t="shared" si="4"/>
        <v>7562</v>
      </c>
      <c r="AP26" s="102">
        <f t="shared" si="4"/>
        <v>-116</v>
      </c>
      <c r="AQ26" s="102">
        <f t="shared" si="4"/>
        <v>-6290</v>
      </c>
      <c r="AR26" s="102">
        <f t="shared" si="4"/>
        <v>3172</v>
      </c>
      <c r="AS26" s="102">
        <f t="shared" si="4"/>
        <v>133242</v>
      </c>
      <c r="AT26" s="102">
        <f t="shared" si="4"/>
        <v>-3134</v>
      </c>
      <c r="AU26" s="102">
        <f t="shared" si="4"/>
        <v>-115159</v>
      </c>
      <c r="AV26" s="102">
        <f t="shared" si="4"/>
        <v>-223</v>
      </c>
      <c r="AW26" s="102">
        <f t="shared" si="4"/>
        <v>617</v>
      </c>
      <c r="AX26" s="102">
        <f t="shared" si="4"/>
        <v>9041</v>
      </c>
      <c r="AY26" s="102">
        <f t="shared" si="4"/>
        <v>4119</v>
      </c>
      <c r="AZ26" s="102">
        <f t="shared" si="4"/>
        <v>71533</v>
      </c>
      <c r="BA26" s="102">
        <f t="shared" si="4"/>
        <v>3246</v>
      </c>
      <c r="BB26" s="102">
        <f t="shared" si="4"/>
        <v>109887</v>
      </c>
      <c r="BC26" s="102">
        <f t="shared" si="4"/>
        <v>18997</v>
      </c>
      <c r="BD26" s="102">
        <f t="shared" si="4"/>
        <v>-456</v>
      </c>
      <c r="BE26" s="102">
        <f t="shared" si="4"/>
        <v>-5465</v>
      </c>
      <c r="BF26" s="102">
        <f t="shared" si="4"/>
        <v>10663</v>
      </c>
      <c r="BG26" s="102">
        <f t="shared" si="4"/>
        <v>4169</v>
      </c>
      <c r="BH26" s="102">
        <f t="shared" si="4"/>
        <v>819</v>
      </c>
      <c r="BI26" s="102">
        <f t="shared" si="4"/>
        <v>5994</v>
      </c>
      <c r="BJ26" s="102">
        <f t="shared" si="4"/>
        <v>7822</v>
      </c>
      <c r="BK26" s="102">
        <f t="shared" si="4"/>
        <v>17798</v>
      </c>
    </row>
    <row r="27" spans="1:63" ht="13.35" customHeight="1" thickBot="1">
      <c r="A27" s="5"/>
      <c r="B27" s="103"/>
      <c r="C27" s="107"/>
      <c r="D27" s="107"/>
      <c r="E27" s="107"/>
      <c r="F27" s="107"/>
      <c r="G27" s="107"/>
      <c r="H27" s="107"/>
      <c r="I27" s="107"/>
      <c r="J27" s="107"/>
      <c r="K27" s="107"/>
      <c r="L27" s="107"/>
      <c r="M27" s="107"/>
      <c r="N27" s="107"/>
      <c r="O27" s="107"/>
      <c r="P27" s="107"/>
      <c r="Q27" s="107"/>
      <c r="R27" s="107"/>
      <c r="S27" s="107"/>
      <c r="T27" s="107"/>
      <c r="U27" s="107"/>
      <c r="V27" s="107"/>
      <c r="W27" s="107"/>
      <c r="X27" s="107"/>
      <c r="Y27" s="107"/>
      <c r="Z27" s="107"/>
      <c r="AA27" s="107"/>
      <c r="AB27" s="107"/>
      <c r="AC27" s="107"/>
      <c r="AD27" s="107"/>
      <c r="AE27" s="107"/>
      <c r="AF27" s="107"/>
      <c r="AG27" s="107"/>
      <c r="AH27" s="107"/>
      <c r="AI27" s="107"/>
      <c r="AJ27" s="107"/>
      <c r="AK27" s="107"/>
      <c r="AL27" s="107"/>
      <c r="AM27" s="107"/>
      <c r="AN27" s="107"/>
      <c r="AO27" s="107"/>
      <c r="AP27" s="107"/>
      <c r="AQ27" s="107"/>
      <c r="AR27" s="107"/>
      <c r="AS27" s="107"/>
      <c r="AT27" s="107"/>
      <c r="AU27" s="107"/>
      <c r="AV27" s="107"/>
      <c r="AW27" s="107"/>
      <c r="AX27" s="107"/>
      <c r="AY27" s="107"/>
      <c r="AZ27" s="107"/>
      <c r="BA27" s="107"/>
      <c r="BB27" s="107"/>
      <c r="BC27" s="107"/>
      <c r="BD27" s="107"/>
      <c r="BE27" s="107"/>
      <c r="BF27" s="107"/>
      <c r="BG27" s="107"/>
      <c r="BH27" s="107"/>
      <c r="BI27" s="107"/>
      <c r="BJ27" s="107"/>
      <c r="BK27" s="107"/>
    </row>
    <row r="28" spans="1:63" ht="13.35" customHeight="1" thickBot="1">
      <c r="A28" s="41" t="s">
        <v>22</v>
      </c>
      <c r="B28" s="99"/>
      <c r="C28" s="111"/>
      <c r="D28" s="111"/>
      <c r="E28" s="111"/>
      <c r="F28" s="111"/>
      <c r="G28" s="111"/>
      <c r="H28" s="111"/>
      <c r="I28" s="111"/>
      <c r="J28" s="111"/>
      <c r="K28" s="111"/>
      <c r="L28" s="111"/>
      <c r="M28" s="111"/>
      <c r="N28" s="111"/>
      <c r="O28" s="111"/>
      <c r="P28" s="111"/>
      <c r="Q28" s="111"/>
      <c r="R28" s="111"/>
      <c r="S28" s="111"/>
      <c r="T28" s="111"/>
      <c r="U28" s="111"/>
      <c r="V28" s="111"/>
      <c r="W28" s="111"/>
      <c r="X28" s="111"/>
      <c r="Y28" s="111"/>
      <c r="Z28" s="111"/>
      <c r="AA28" s="111"/>
      <c r="AB28" s="111"/>
      <c r="AC28" s="111"/>
      <c r="AD28" s="111"/>
      <c r="AE28" s="111"/>
      <c r="AF28" s="111"/>
      <c r="AG28" s="111"/>
      <c r="AH28" s="111"/>
      <c r="AI28" s="111"/>
      <c r="AJ28" s="111"/>
      <c r="AK28" s="111"/>
      <c r="AL28" s="111"/>
      <c r="AM28" s="111"/>
      <c r="AN28" s="111"/>
      <c r="AO28" s="111"/>
      <c r="AP28" s="111"/>
      <c r="AQ28" s="111"/>
      <c r="AR28" s="111"/>
      <c r="AS28" s="111"/>
      <c r="AT28" s="111"/>
      <c r="AU28" s="111"/>
      <c r="AV28" s="111"/>
      <c r="AW28" s="111"/>
      <c r="AX28" s="111"/>
      <c r="AY28" s="111"/>
      <c r="AZ28" s="111"/>
      <c r="BA28" s="111"/>
      <c r="BB28" s="111"/>
      <c r="BC28" s="111"/>
      <c r="BD28" s="111"/>
      <c r="BE28" s="111"/>
      <c r="BF28" s="111"/>
      <c r="BG28" s="111"/>
      <c r="BH28" s="111"/>
      <c r="BI28" s="111"/>
      <c r="BJ28" s="111"/>
      <c r="BK28" s="111"/>
    </row>
    <row r="29" spans="1:63" ht="13.35" customHeight="1">
      <c r="A29" s="17" t="s">
        <v>23</v>
      </c>
      <c r="B29" s="96">
        <f>SUM(B30:B33)</f>
        <v>4394927</v>
      </c>
      <c r="C29" s="112">
        <f t="shared" ref="C29:BK29" si="5">SUM(C30:C33)</f>
        <v>2489427</v>
      </c>
      <c r="D29" s="112">
        <f t="shared" si="5"/>
        <v>450</v>
      </c>
      <c r="E29" s="112">
        <f t="shared" si="5"/>
        <v>20512</v>
      </c>
      <c r="F29" s="112">
        <f t="shared" si="5"/>
        <v>837</v>
      </c>
      <c r="G29" s="112">
        <f t="shared" si="5"/>
        <v>4571</v>
      </c>
      <c r="H29" s="112">
        <f t="shared" si="5"/>
        <v>2402</v>
      </c>
      <c r="I29" s="112">
        <f t="shared" si="5"/>
        <v>28550</v>
      </c>
      <c r="J29" s="112">
        <f t="shared" si="5"/>
        <v>136607</v>
      </c>
      <c r="K29" s="112">
        <f t="shared" si="5"/>
        <v>10600</v>
      </c>
      <c r="L29" s="112">
        <f t="shared" si="5"/>
        <v>45982</v>
      </c>
      <c r="M29" s="112">
        <f t="shared" si="5"/>
        <v>372</v>
      </c>
      <c r="N29" s="112">
        <f t="shared" si="5"/>
        <v>2128</v>
      </c>
      <c r="O29" s="112">
        <f t="shared" si="5"/>
        <v>145420</v>
      </c>
      <c r="P29" s="112">
        <f t="shared" si="5"/>
        <v>3515</v>
      </c>
      <c r="Q29" s="112">
        <f t="shared" si="5"/>
        <v>8278</v>
      </c>
      <c r="R29" s="112">
        <f t="shared" si="5"/>
        <v>26743</v>
      </c>
      <c r="S29" s="112">
        <f t="shared" si="5"/>
        <v>44752</v>
      </c>
      <c r="T29" s="112">
        <f t="shared" si="5"/>
        <v>3255</v>
      </c>
      <c r="U29" s="112">
        <f t="shared" si="5"/>
        <v>9097</v>
      </c>
      <c r="V29" s="112">
        <f t="shared" si="5"/>
        <v>4069</v>
      </c>
      <c r="W29" s="112">
        <f t="shared" si="5"/>
        <v>12038</v>
      </c>
      <c r="X29" s="112">
        <f t="shared" si="5"/>
        <v>74409</v>
      </c>
      <c r="Y29" s="112">
        <f t="shared" si="5"/>
        <v>7338</v>
      </c>
      <c r="Z29" s="112">
        <f t="shared" si="5"/>
        <v>7100</v>
      </c>
      <c r="AA29" s="112">
        <f t="shared" si="5"/>
        <v>7903</v>
      </c>
      <c r="AB29" s="112">
        <f t="shared" si="5"/>
        <v>13920</v>
      </c>
      <c r="AC29" s="112">
        <f t="shared" si="5"/>
        <v>1103</v>
      </c>
      <c r="AD29" s="112">
        <f t="shared" si="5"/>
        <v>31652</v>
      </c>
      <c r="AE29" s="112">
        <f t="shared" si="5"/>
        <v>386</v>
      </c>
      <c r="AF29" s="112">
        <f t="shared" si="5"/>
        <v>4463</v>
      </c>
      <c r="AG29" s="112">
        <f t="shared" si="5"/>
        <v>3211</v>
      </c>
      <c r="AH29" s="112">
        <f t="shared" si="5"/>
        <v>5168</v>
      </c>
      <c r="AI29" s="112">
        <f t="shared" si="5"/>
        <v>6628</v>
      </c>
      <c r="AJ29" s="112">
        <f t="shared" si="5"/>
        <v>18215</v>
      </c>
      <c r="AK29" s="112">
        <f t="shared" si="5"/>
        <v>3072</v>
      </c>
      <c r="AL29" s="112">
        <f t="shared" si="5"/>
        <v>9514</v>
      </c>
      <c r="AM29" s="112">
        <f t="shared" si="5"/>
        <v>141276</v>
      </c>
      <c r="AN29" s="112">
        <f t="shared" si="5"/>
        <v>14677</v>
      </c>
      <c r="AO29" s="112">
        <f t="shared" si="5"/>
        <v>5008</v>
      </c>
      <c r="AP29" s="112">
        <f t="shared" si="5"/>
        <v>547</v>
      </c>
      <c r="AQ29" s="112">
        <f t="shared" si="5"/>
        <v>4427</v>
      </c>
      <c r="AR29" s="112">
        <f t="shared" si="5"/>
        <v>1352</v>
      </c>
      <c r="AS29" s="112">
        <f t="shared" si="5"/>
        <v>209758</v>
      </c>
      <c r="AT29" s="112">
        <f t="shared" si="5"/>
        <v>7824</v>
      </c>
      <c r="AU29" s="112">
        <f t="shared" si="5"/>
        <v>337250</v>
      </c>
      <c r="AV29" s="112">
        <f t="shared" si="5"/>
        <v>4448</v>
      </c>
      <c r="AW29" s="112">
        <f t="shared" si="5"/>
        <v>11497</v>
      </c>
      <c r="AX29" s="112">
        <f t="shared" si="5"/>
        <v>6318</v>
      </c>
      <c r="AY29" s="112">
        <f t="shared" si="5"/>
        <v>8433</v>
      </c>
      <c r="AZ29" s="112">
        <f t="shared" si="5"/>
        <v>70600</v>
      </c>
      <c r="BA29" s="112">
        <f t="shared" si="5"/>
        <v>13764</v>
      </c>
      <c r="BB29" s="112">
        <f t="shared" si="5"/>
        <v>104135</v>
      </c>
      <c r="BC29" s="112">
        <f t="shared" si="5"/>
        <v>10536</v>
      </c>
      <c r="BD29" s="112">
        <f t="shared" si="5"/>
        <v>5082</v>
      </c>
      <c r="BE29" s="112">
        <f t="shared" si="5"/>
        <v>76709</v>
      </c>
      <c r="BF29" s="112">
        <f t="shared" si="5"/>
        <v>12945</v>
      </c>
      <c r="BG29" s="112">
        <f t="shared" si="5"/>
        <v>7610</v>
      </c>
      <c r="BH29" s="112">
        <f t="shared" si="5"/>
        <v>43803</v>
      </c>
      <c r="BI29" s="112">
        <f t="shared" si="5"/>
        <v>9308</v>
      </c>
      <c r="BJ29" s="112">
        <f t="shared" si="5"/>
        <v>10215</v>
      </c>
      <c r="BK29" s="112">
        <f t="shared" si="5"/>
        <v>83718</v>
      </c>
    </row>
    <row r="30" spans="1:63" ht="13.35" customHeight="1">
      <c r="A30" s="9" t="s">
        <v>24</v>
      </c>
      <c r="B30" s="98">
        <f t="shared" ref="B30:B33" si="6">SUM(C30:BK30)</f>
        <v>1097278</v>
      </c>
      <c r="C30" s="107">
        <v>860674</v>
      </c>
      <c r="D30" s="107"/>
      <c r="E30" s="107"/>
      <c r="F30" s="107"/>
      <c r="G30" s="107"/>
      <c r="H30" s="107"/>
      <c r="I30" s="107"/>
      <c r="J30" s="107">
        <v>24702</v>
      </c>
      <c r="K30" s="107"/>
      <c r="L30" s="107"/>
      <c r="M30" s="107"/>
      <c r="N30" s="107"/>
      <c r="O30" s="107"/>
      <c r="P30" s="107">
        <v>0</v>
      </c>
      <c r="Q30" s="107">
        <v>0</v>
      </c>
      <c r="R30" s="107"/>
      <c r="S30" s="107"/>
      <c r="T30" s="107"/>
      <c r="U30" s="107">
        <v>0</v>
      </c>
      <c r="V30" s="107"/>
      <c r="W30" s="107"/>
      <c r="X30" s="107"/>
      <c r="Y30" s="107"/>
      <c r="Z30" s="107"/>
      <c r="AA30" s="107"/>
      <c r="AB30" s="107"/>
      <c r="AC30" s="107"/>
      <c r="AD30" s="107">
        <v>0</v>
      </c>
      <c r="AE30" s="107"/>
      <c r="AF30" s="107"/>
      <c r="AG30" s="107"/>
      <c r="AH30" s="107"/>
      <c r="AI30" s="107">
        <v>2870</v>
      </c>
      <c r="AJ30" s="107"/>
      <c r="AK30" s="107"/>
      <c r="AL30" s="107"/>
      <c r="AM30" s="107">
        <v>803</v>
      </c>
      <c r="AN30" s="107"/>
      <c r="AO30" s="107"/>
      <c r="AP30" s="107"/>
      <c r="AQ30" s="107"/>
      <c r="AR30" s="107">
        <v>45</v>
      </c>
      <c r="AS30" s="107"/>
      <c r="AT30" s="107"/>
      <c r="AU30" s="107">
        <v>176560</v>
      </c>
      <c r="AV30" s="107"/>
      <c r="AW30" s="107"/>
      <c r="AX30" s="107"/>
      <c r="AY30" s="107">
        <v>0</v>
      </c>
      <c r="AZ30" s="107"/>
      <c r="BA30" s="107"/>
      <c r="BB30" s="107">
        <v>21634</v>
      </c>
      <c r="BC30" s="107"/>
      <c r="BD30" s="107"/>
      <c r="BE30" s="107">
        <v>9990</v>
      </c>
      <c r="BF30" s="107"/>
      <c r="BG30" s="107"/>
      <c r="BH30" s="107"/>
      <c r="BI30" s="107"/>
      <c r="BJ30" s="107"/>
      <c r="BK30" s="107"/>
    </row>
    <row r="31" spans="1:63" ht="13.35" customHeight="1">
      <c r="A31" s="9" t="s">
        <v>25</v>
      </c>
      <c r="B31" s="98">
        <f t="shared" si="6"/>
        <v>4971</v>
      </c>
      <c r="C31" s="107"/>
      <c r="D31" s="107"/>
      <c r="E31" s="107"/>
      <c r="F31" s="107"/>
      <c r="G31" s="107"/>
      <c r="H31" s="107"/>
      <c r="I31" s="107"/>
      <c r="J31" s="107">
        <v>0</v>
      </c>
      <c r="K31" s="107"/>
      <c r="L31" s="107"/>
      <c r="M31" s="107"/>
      <c r="N31" s="107"/>
      <c r="O31" s="107"/>
      <c r="P31" s="107">
        <v>0</v>
      </c>
      <c r="Q31" s="107">
        <v>0</v>
      </c>
      <c r="R31" s="107"/>
      <c r="S31" s="107"/>
      <c r="T31" s="107"/>
      <c r="U31" s="107">
        <v>0</v>
      </c>
      <c r="V31" s="107"/>
      <c r="W31" s="107"/>
      <c r="X31" s="107"/>
      <c r="Y31" s="107"/>
      <c r="Z31" s="107"/>
      <c r="AA31" s="107"/>
      <c r="AB31" s="107"/>
      <c r="AC31" s="107"/>
      <c r="AD31" s="107">
        <v>0</v>
      </c>
      <c r="AE31" s="107"/>
      <c r="AF31" s="107"/>
      <c r="AG31" s="107"/>
      <c r="AH31" s="107"/>
      <c r="AI31" s="107"/>
      <c r="AJ31" s="107"/>
      <c r="AK31" s="107"/>
      <c r="AL31" s="107"/>
      <c r="AM31" s="107"/>
      <c r="AN31" s="107"/>
      <c r="AO31" s="107"/>
      <c r="AP31" s="107"/>
      <c r="AQ31" s="107"/>
      <c r="AR31" s="107"/>
      <c r="AS31" s="107"/>
      <c r="AT31" s="107"/>
      <c r="AU31" s="107">
        <v>4971</v>
      </c>
      <c r="AV31" s="107"/>
      <c r="AW31" s="107"/>
      <c r="AX31" s="107"/>
      <c r="AY31" s="107">
        <v>0</v>
      </c>
      <c r="AZ31" s="107"/>
      <c r="BA31" s="107"/>
      <c r="BB31" s="107"/>
      <c r="BC31" s="107"/>
      <c r="BD31" s="107"/>
      <c r="BE31" s="107"/>
      <c r="BF31" s="107"/>
      <c r="BG31" s="107"/>
      <c r="BH31" s="107"/>
      <c r="BI31" s="107"/>
      <c r="BJ31" s="107"/>
      <c r="BK31" s="107"/>
    </row>
    <row r="32" spans="1:63" ht="13.35" customHeight="1">
      <c r="A32" s="9" t="s">
        <v>19</v>
      </c>
      <c r="B32" s="98">
        <f t="shared" si="6"/>
        <v>2482700</v>
      </c>
      <c r="C32" s="107">
        <v>1230451</v>
      </c>
      <c r="D32" s="107">
        <v>450</v>
      </c>
      <c r="E32" s="107"/>
      <c r="F32" s="107"/>
      <c r="G32" s="107">
        <v>2128</v>
      </c>
      <c r="H32" s="107">
        <v>2360</v>
      </c>
      <c r="I32" s="107">
        <v>24155</v>
      </c>
      <c r="J32" s="107">
        <v>80321</v>
      </c>
      <c r="K32" s="107"/>
      <c r="L32" s="107">
        <v>32583</v>
      </c>
      <c r="M32" s="107">
        <v>112</v>
      </c>
      <c r="N32" s="107">
        <v>2128</v>
      </c>
      <c r="O32" s="107">
        <v>98037</v>
      </c>
      <c r="P32" s="107">
        <v>1574</v>
      </c>
      <c r="Q32" s="107">
        <v>7408</v>
      </c>
      <c r="R32" s="107">
        <v>26743</v>
      </c>
      <c r="S32" s="107">
        <v>12457</v>
      </c>
      <c r="T32" s="107">
        <v>2881</v>
      </c>
      <c r="U32" s="107">
        <v>4280</v>
      </c>
      <c r="V32" s="107">
        <v>4069</v>
      </c>
      <c r="W32" s="107"/>
      <c r="X32" s="107">
        <v>72572</v>
      </c>
      <c r="Y32" s="107">
        <v>24</v>
      </c>
      <c r="Z32" s="107">
        <v>7020</v>
      </c>
      <c r="AA32" s="107">
        <v>7903</v>
      </c>
      <c r="AB32" s="107">
        <v>9946</v>
      </c>
      <c r="AC32" s="107">
        <v>184</v>
      </c>
      <c r="AD32" s="107">
        <v>13167</v>
      </c>
      <c r="AE32" s="107"/>
      <c r="AF32" s="107">
        <v>3995</v>
      </c>
      <c r="AG32" s="107">
        <v>1833</v>
      </c>
      <c r="AH32" s="107"/>
      <c r="AI32" s="107">
        <v>74</v>
      </c>
      <c r="AJ32" s="107">
        <v>18215</v>
      </c>
      <c r="AK32" s="107"/>
      <c r="AL32" s="107">
        <v>9287</v>
      </c>
      <c r="AM32" s="107">
        <v>136553</v>
      </c>
      <c r="AN32" s="107">
        <v>14677</v>
      </c>
      <c r="AO32" s="107"/>
      <c r="AP32" s="107"/>
      <c r="AQ32" s="107">
        <v>1803</v>
      </c>
      <c r="AR32" s="107">
        <v>1307</v>
      </c>
      <c r="AS32" s="107">
        <v>209758</v>
      </c>
      <c r="AT32" s="107">
        <v>6959</v>
      </c>
      <c r="AU32" s="107">
        <v>109114</v>
      </c>
      <c r="AV32" s="107">
        <v>547</v>
      </c>
      <c r="AW32" s="107">
        <v>5706</v>
      </c>
      <c r="AX32" s="107">
        <v>6057</v>
      </c>
      <c r="AY32" s="107">
        <v>6276</v>
      </c>
      <c r="AZ32" s="107">
        <v>36184</v>
      </c>
      <c r="BA32" s="107">
        <v>13704</v>
      </c>
      <c r="BB32" s="107">
        <v>56028</v>
      </c>
      <c r="BC32" s="107">
        <v>10536</v>
      </c>
      <c r="BD32" s="107">
        <v>5082</v>
      </c>
      <c r="BE32" s="107">
        <v>66409</v>
      </c>
      <c r="BF32" s="107"/>
      <c r="BG32" s="107">
        <v>1342</v>
      </c>
      <c r="BH32" s="107">
        <v>28972</v>
      </c>
      <c r="BI32" s="107">
        <v>8484</v>
      </c>
      <c r="BJ32" s="107">
        <v>10215</v>
      </c>
      <c r="BK32" s="107">
        <v>70630</v>
      </c>
    </row>
    <row r="33" spans="1:63" ht="13.35" customHeight="1">
      <c r="A33" s="9" t="s">
        <v>26</v>
      </c>
      <c r="B33" s="98">
        <f t="shared" si="6"/>
        <v>809978</v>
      </c>
      <c r="C33" s="107">
        <v>398302</v>
      </c>
      <c r="D33" s="107"/>
      <c r="E33" s="107">
        <v>20512</v>
      </c>
      <c r="F33" s="107">
        <v>837</v>
      </c>
      <c r="G33" s="107">
        <v>2443</v>
      </c>
      <c r="H33" s="107">
        <v>42</v>
      </c>
      <c r="I33" s="107">
        <v>4395</v>
      </c>
      <c r="J33" s="107">
        <v>31584</v>
      </c>
      <c r="K33" s="107">
        <v>10600</v>
      </c>
      <c r="L33" s="107">
        <v>13399</v>
      </c>
      <c r="M33" s="107">
        <v>260</v>
      </c>
      <c r="N33" s="107"/>
      <c r="O33" s="107">
        <v>47383</v>
      </c>
      <c r="P33" s="107">
        <v>1941</v>
      </c>
      <c r="Q33" s="107">
        <v>870</v>
      </c>
      <c r="R33" s="107"/>
      <c r="S33" s="107">
        <v>32295</v>
      </c>
      <c r="T33" s="107">
        <v>374</v>
      </c>
      <c r="U33" s="107">
        <v>4817</v>
      </c>
      <c r="V33" s="107"/>
      <c r="W33" s="107">
        <v>12038</v>
      </c>
      <c r="X33" s="107">
        <v>1837</v>
      </c>
      <c r="Y33" s="107">
        <v>7314</v>
      </c>
      <c r="Z33" s="107">
        <v>80</v>
      </c>
      <c r="AA33" s="107"/>
      <c r="AB33" s="107">
        <v>3974</v>
      </c>
      <c r="AC33" s="107">
        <v>919</v>
      </c>
      <c r="AD33" s="107">
        <v>18485</v>
      </c>
      <c r="AE33" s="107">
        <v>386</v>
      </c>
      <c r="AF33" s="107">
        <v>468</v>
      </c>
      <c r="AG33" s="107">
        <v>1378</v>
      </c>
      <c r="AH33" s="107">
        <v>5168</v>
      </c>
      <c r="AI33" s="107">
        <v>3684</v>
      </c>
      <c r="AJ33" s="107"/>
      <c r="AK33" s="107">
        <v>3072</v>
      </c>
      <c r="AL33" s="107">
        <v>227</v>
      </c>
      <c r="AM33" s="107">
        <v>3920</v>
      </c>
      <c r="AN33" s="107"/>
      <c r="AO33" s="107">
        <v>5008</v>
      </c>
      <c r="AP33" s="107">
        <v>547</v>
      </c>
      <c r="AQ33" s="107">
        <v>2624</v>
      </c>
      <c r="AR33" s="107"/>
      <c r="AS33" s="107"/>
      <c r="AT33" s="107">
        <v>865</v>
      </c>
      <c r="AU33" s="107">
        <v>46605</v>
      </c>
      <c r="AV33" s="107">
        <v>3901</v>
      </c>
      <c r="AW33" s="107">
        <v>5791</v>
      </c>
      <c r="AX33" s="107">
        <v>261</v>
      </c>
      <c r="AY33" s="107">
        <v>2157</v>
      </c>
      <c r="AZ33" s="107">
        <v>34416</v>
      </c>
      <c r="BA33" s="107">
        <v>60</v>
      </c>
      <c r="BB33" s="107">
        <v>26473</v>
      </c>
      <c r="BC33" s="107"/>
      <c r="BD33" s="107"/>
      <c r="BE33" s="107">
        <v>310</v>
      </c>
      <c r="BF33" s="107">
        <v>12945</v>
      </c>
      <c r="BG33" s="107">
        <v>6268</v>
      </c>
      <c r="BH33" s="107">
        <v>14831</v>
      </c>
      <c r="BI33" s="107">
        <v>824</v>
      </c>
      <c r="BJ33" s="107"/>
      <c r="BK33" s="107">
        <v>13088</v>
      </c>
    </row>
    <row r="34" spans="1:63" ht="13.35" customHeight="1">
      <c r="A34" s="14"/>
      <c r="B34" s="99"/>
      <c r="C34" s="111"/>
      <c r="D34" s="111"/>
      <c r="E34" s="111"/>
      <c r="F34" s="111"/>
      <c r="G34" s="111"/>
      <c r="H34" s="111"/>
      <c r="I34" s="111"/>
      <c r="J34" s="111"/>
      <c r="K34" s="111"/>
      <c r="L34" s="111"/>
      <c r="M34" s="111"/>
      <c r="N34" s="111"/>
      <c r="O34" s="111"/>
      <c r="P34" s="111"/>
      <c r="Q34" s="111"/>
      <c r="R34" s="111"/>
      <c r="S34" s="111"/>
      <c r="T34" s="111"/>
      <c r="U34" s="111"/>
      <c r="V34" s="111"/>
      <c r="W34" s="111"/>
      <c r="X34" s="111"/>
      <c r="Y34" s="111"/>
      <c r="Z34" s="111"/>
      <c r="AA34" s="111"/>
      <c r="AB34" s="111"/>
      <c r="AC34" s="111"/>
      <c r="AD34" s="111"/>
      <c r="AE34" s="111"/>
      <c r="AF34" s="111"/>
      <c r="AG34" s="111"/>
      <c r="AH34" s="111"/>
      <c r="AI34" s="111"/>
      <c r="AJ34" s="111"/>
      <c r="AK34" s="111"/>
      <c r="AL34" s="111"/>
      <c r="AM34" s="111"/>
      <c r="AN34" s="111"/>
      <c r="AO34" s="111"/>
      <c r="AP34" s="111"/>
      <c r="AQ34" s="111"/>
      <c r="AR34" s="111"/>
      <c r="AS34" s="111"/>
      <c r="AT34" s="111"/>
      <c r="AU34" s="111"/>
      <c r="AV34" s="111"/>
      <c r="AW34" s="111"/>
      <c r="AX34" s="111"/>
      <c r="AY34" s="111"/>
      <c r="AZ34" s="111"/>
      <c r="BA34" s="111"/>
      <c r="BB34" s="111"/>
      <c r="BC34" s="111"/>
      <c r="BD34" s="111"/>
      <c r="BE34" s="111"/>
      <c r="BF34" s="111"/>
      <c r="BG34" s="111"/>
      <c r="BH34" s="111"/>
      <c r="BI34" s="111"/>
      <c r="BJ34" s="111"/>
      <c r="BK34" s="111"/>
    </row>
    <row r="35" spans="1:63" ht="13.35" customHeight="1">
      <c r="A35" s="17" t="s">
        <v>27</v>
      </c>
      <c r="B35" s="96">
        <f>SUM(B36:B40)</f>
        <v>4394943</v>
      </c>
      <c r="C35" s="112">
        <f t="shared" ref="C35:BK35" si="7">SUM(C36:C40)</f>
        <v>2489427</v>
      </c>
      <c r="D35" s="112">
        <f t="shared" si="7"/>
        <v>450</v>
      </c>
      <c r="E35" s="112">
        <f t="shared" si="7"/>
        <v>20512</v>
      </c>
      <c r="F35" s="112">
        <f t="shared" si="7"/>
        <v>837</v>
      </c>
      <c r="G35" s="112">
        <f t="shared" si="7"/>
        <v>4571</v>
      </c>
      <c r="H35" s="112">
        <f t="shared" si="7"/>
        <v>2402</v>
      </c>
      <c r="I35" s="112">
        <f t="shared" si="7"/>
        <v>28550</v>
      </c>
      <c r="J35" s="112">
        <f t="shared" si="7"/>
        <v>136607</v>
      </c>
      <c r="K35" s="112">
        <f t="shared" si="7"/>
        <v>10600</v>
      </c>
      <c r="L35" s="112">
        <f t="shared" si="7"/>
        <v>45982</v>
      </c>
      <c r="M35" s="112">
        <f t="shared" si="7"/>
        <v>372</v>
      </c>
      <c r="N35" s="112">
        <f t="shared" si="7"/>
        <v>2128</v>
      </c>
      <c r="O35" s="112">
        <f t="shared" si="7"/>
        <v>145420</v>
      </c>
      <c r="P35" s="112">
        <f t="shared" si="7"/>
        <v>3515</v>
      </c>
      <c r="Q35" s="112">
        <f t="shared" si="7"/>
        <v>8278</v>
      </c>
      <c r="R35" s="112">
        <f t="shared" si="7"/>
        <v>26743</v>
      </c>
      <c r="S35" s="112">
        <f t="shared" si="7"/>
        <v>44752</v>
      </c>
      <c r="T35" s="112">
        <f t="shared" si="7"/>
        <v>3255</v>
      </c>
      <c r="U35" s="112">
        <f t="shared" si="7"/>
        <v>9097</v>
      </c>
      <c r="V35" s="112">
        <f t="shared" si="7"/>
        <v>4069</v>
      </c>
      <c r="W35" s="112">
        <f t="shared" si="7"/>
        <v>12038</v>
      </c>
      <c r="X35" s="112">
        <f t="shared" si="7"/>
        <v>74409</v>
      </c>
      <c r="Y35" s="112">
        <f t="shared" si="7"/>
        <v>7338</v>
      </c>
      <c r="Z35" s="112">
        <f t="shared" si="7"/>
        <v>7100</v>
      </c>
      <c r="AA35" s="112">
        <f t="shared" si="7"/>
        <v>7903</v>
      </c>
      <c r="AB35" s="112">
        <f t="shared" si="7"/>
        <v>13920</v>
      </c>
      <c r="AC35" s="112">
        <f t="shared" si="7"/>
        <v>1103</v>
      </c>
      <c r="AD35" s="112">
        <f t="shared" si="7"/>
        <v>31652</v>
      </c>
      <c r="AE35" s="112">
        <f t="shared" si="7"/>
        <v>386</v>
      </c>
      <c r="AF35" s="112">
        <f t="shared" si="7"/>
        <v>4481</v>
      </c>
      <c r="AG35" s="112">
        <f t="shared" si="7"/>
        <v>3211</v>
      </c>
      <c r="AH35" s="112">
        <f t="shared" si="7"/>
        <v>5168</v>
      </c>
      <c r="AI35" s="112">
        <f t="shared" si="7"/>
        <v>6628</v>
      </c>
      <c r="AJ35" s="112">
        <f t="shared" si="7"/>
        <v>18215</v>
      </c>
      <c r="AK35" s="112">
        <f t="shared" si="7"/>
        <v>3072</v>
      </c>
      <c r="AL35" s="112">
        <f t="shared" si="7"/>
        <v>9514</v>
      </c>
      <c r="AM35" s="112">
        <f t="shared" si="7"/>
        <v>141276</v>
      </c>
      <c r="AN35" s="112">
        <f t="shared" si="7"/>
        <v>14677</v>
      </c>
      <c r="AO35" s="112">
        <f t="shared" si="7"/>
        <v>5008</v>
      </c>
      <c r="AP35" s="112">
        <f t="shared" si="7"/>
        <v>547</v>
      </c>
      <c r="AQ35" s="112">
        <f t="shared" si="7"/>
        <v>4427</v>
      </c>
      <c r="AR35" s="112">
        <f t="shared" si="7"/>
        <v>1352</v>
      </c>
      <c r="AS35" s="112">
        <f t="shared" si="7"/>
        <v>209758</v>
      </c>
      <c r="AT35" s="112">
        <f t="shared" si="7"/>
        <v>7824</v>
      </c>
      <c r="AU35" s="112">
        <f t="shared" si="7"/>
        <v>337250</v>
      </c>
      <c r="AV35" s="112">
        <f t="shared" si="7"/>
        <v>4448</v>
      </c>
      <c r="AW35" s="112">
        <f t="shared" si="7"/>
        <v>11497</v>
      </c>
      <c r="AX35" s="112">
        <f t="shared" si="7"/>
        <v>6318</v>
      </c>
      <c r="AY35" s="112">
        <f t="shared" si="7"/>
        <v>8433</v>
      </c>
      <c r="AZ35" s="112">
        <f t="shared" si="7"/>
        <v>70600</v>
      </c>
      <c r="BA35" s="112">
        <f t="shared" si="7"/>
        <v>13764</v>
      </c>
      <c r="BB35" s="112">
        <f t="shared" si="7"/>
        <v>104135</v>
      </c>
      <c r="BC35" s="112">
        <f t="shared" si="7"/>
        <v>10536</v>
      </c>
      <c r="BD35" s="112">
        <f t="shared" si="7"/>
        <v>5082</v>
      </c>
      <c r="BE35" s="112">
        <f t="shared" si="7"/>
        <v>76709</v>
      </c>
      <c r="BF35" s="112">
        <f t="shared" si="7"/>
        <v>12945</v>
      </c>
      <c r="BG35" s="112">
        <f t="shared" si="7"/>
        <v>7610</v>
      </c>
      <c r="BH35" s="112">
        <f t="shared" si="7"/>
        <v>43803</v>
      </c>
      <c r="BI35" s="112">
        <f t="shared" si="7"/>
        <v>9308</v>
      </c>
      <c r="BJ35" s="112">
        <f t="shared" si="7"/>
        <v>10215</v>
      </c>
      <c r="BK35" s="112">
        <f t="shared" si="7"/>
        <v>83716</v>
      </c>
    </row>
    <row r="36" spans="1:63" ht="13.35" customHeight="1">
      <c r="A36" s="9" t="s">
        <v>28</v>
      </c>
      <c r="B36" s="98">
        <f t="shared" ref="B36:B40" si="8">SUM(C36:BK36)</f>
        <v>1417137</v>
      </c>
      <c r="C36" s="107">
        <v>676455</v>
      </c>
      <c r="D36" s="107"/>
      <c r="E36" s="107"/>
      <c r="F36" s="107"/>
      <c r="G36" s="107"/>
      <c r="H36" s="107"/>
      <c r="I36" s="107"/>
      <c r="J36" s="107">
        <v>110108</v>
      </c>
      <c r="K36" s="107"/>
      <c r="L36" s="107"/>
      <c r="M36" s="107"/>
      <c r="N36" s="107"/>
      <c r="O36" s="107">
        <v>27471</v>
      </c>
      <c r="P36" s="107">
        <v>0</v>
      </c>
      <c r="Q36" s="107">
        <v>0</v>
      </c>
      <c r="R36" s="107"/>
      <c r="S36" s="107"/>
      <c r="T36" s="107"/>
      <c r="U36" s="107"/>
      <c r="V36" s="107"/>
      <c r="W36" s="107"/>
      <c r="X36" s="107">
        <v>74087</v>
      </c>
      <c r="Y36" s="107"/>
      <c r="Z36" s="107"/>
      <c r="AA36" s="107">
        <v>0</v>
      </c>
      <c r="AB36" s="107"/>
      <c r="AC36" s="107"/>
      <c r="AD36" s="107">
        <v>0</v>
      </c>
      <c r="AE36" s="107"/>
      <c r="AF36" s="107"/>
      <c r="AG36" s="107"/>
      <c r="AH36" s="107"/>
      <c r="AI36" s="107">
        <v>1133</v>
      </c>
      <c r="AJ36" s="107">
        <v>3275</v>
      </c>
      <c r="AK36" s="107"/>
      <c r="AL36" s="107"/>
      <c r="AM36" s="107">
        <v>139310</v>
      </c>
      <c r="AN36" s="107">
        <v>1264</v>
      </c>
      <c r="AO36" s="107"/>
      <c r="AP36" s="107"/>
      <c r="AQ36" s="107"/>
      <c r="AR36" s="107"/>
      <c r="AS36" s="107">
        <v>171761</v>
      </c>
      <c r="AT36" s="107">
        <v>970</v>
      </c>
      <c r="AU36" s="107">
        <v>146344</v>
      </c>
      <c r="AV36" s="107"/>
      <c r="AW36" s="107"/>
      <c r="AX36" s="107"/>
      <c r="AY36" s="107">
        <v>0</v>
      </c>
      <c r="AZ36" s="107">
        <v>61864</v>
      </c>
      <c r="BA36" s="107"/>
      <c r="BB36" s="107"/>
      <c r="BC36" s="107"/>
      <c r="BD36" s="107"/>
      <c r="BE36" s="107"/>
      <c r="BF36" s="107"/>
      <c r="BG36" s="107"/>
      <c r="BH36" s="107"/>
      <c r="BI36" s="107"/>
      <c r="BJ36" s="107"/>
      <c r="BK36" s="107">
        <v>3095</v>
      </c>
    </row>
    <row r="37" spans="1:63" ht="13.35" customHeight="1">
      <c r="A37" s="9" t="s">
        <v>29</v>
      </c>
      <c r="B37" s="98">
        <f t="shared" si="8"/>
        <v>488691</v>
      </c>
      <c r="C37" s="107">
        <v>359369</v>
      </c>
      <c r="D37" s="107"/>
      <c r="E37" s="107">
        <v>750</v>
      </c>
      <c r="F37" s="107"/>
      <c r="G37" s="107">
        <v>327</v>
      </c>
      <c r="H37" s="107"/>
      <c r="I37" s="107"/>
      <c r="J37" s="107"/>
      <c r="K37" s="107"/>
      <c r="L37" s="107">
        <v>3356</v>
      </c>
      <c r="M37" s="107">
        <v>7</v>
      </c>
      <c r="N37" s="107"/>
      <c r="O37" s="107">
        <v>30127</v>
      </c>
      <c r="P37" s="107">
        <v>0</v>
      </c>
      <c r="Q37" s="107">
        <v>0</v>
      </c>
      <c r="R37" s="107"/>
      <c r="S37" s="107">
        <v>5190</v>
      </c>
      <c r="T37" s="107"/>
      <c r="U37" s="107">
        <v>5692</v>
      </c>
      <c r="V37" s="107"/>
      <c r="W37" s="107"/>
      <c r="X37" s="107"/>
      <c r="Y37" s="107">
        <v>2245</v>
      </c>
      <c r="Z37" s="107"/>
      <c r="AA37" s="107">
        <v>0</v>
      </c>
      <c r="AB37" s="107"/>
      <c r="AC37" s="107"/>
      <c r="AD37" s="107">
        <v>4369</v>
      </c>
      <c r="AE37" s="107"/>
      <c r="AF37" s="107"/>
      <c r="AG37" s="107"/>
      <c r="AH37" s="107"/>
      <c r="AI37" s="107">
        <v>197</v>
      </c>
      <c r="AJ37" s="107">
        <v>4282</v>
      </c>
      <c r="AK37" s="107"/>
      <c r="AL37" s="107">
        <v>3439</v>
      </c>
      <c r="AM37" s="107"/>
      <c r="AN37" s="107">
        <v>0</v>
      </c>
      <c r="AO37" s="107"/>
      <c r="AP37" s="107"/>
      <c r="AQ37" s="107"/>
      <c r="AR37" s="107"/>
      <c r="AS37" s="107"/>
      <c r="AT37" s="107"/>
      <c r="AU37" s="107">
        <v>35504</v>
      </c>
      <c r="AV37" s="107"/>
      <c r="AW37" s="107"/>
      <c r="AX37" s="107"/>
      <c r="AY37" s="107">
        <v>0</v>
      </c>
      <c r="AZ37" s="107"/>
      <c r="BA37" s="107"/>
      <c r="BB37" s="107">
        <v>21207</v>
      </c>
      <c r="BC37" s="107"/>
      <c r="BD37" s="107"/>
      <c r="BE37" s="107"/>
      <c r="BF37" s="107">
        <v>3153</v>
      </c>
      <c r="BG37" s="107"/>
      <c r="BH37" s="107">
        <v>9477</v>
      </c>
      <c r="BI37" s="107"/>
      <c r="BJ37" s="107"/>
      <c r="BK37" s="107"/>
    </row>
    <row r="38" spans="1:63" ht="13.35" customHeight="1">
      <c r="A38" s="9" t="s">
        <v>30</v>
      </c>
      <c r="B38" s="98">
        <f t="shared" si="8"/>
        <v>137696</v>
      </c>
      <c r="C38" s="107">
        <v>46863</v>
      </c>
      <c r="D38" s="107"/>
      <c r="E38" s="107">
        <v>508</v>
      </c>
      <c r="F38" s="107"/>
      <c r="G38" s="107"/>
      <c r="H38" s="107"/>
      <c r="I38" s="107"/>
      <c r="J38" s="107"/>
      <c r="K38" s="107"/>
      <c r="L38" s="107"/>
      <c r="M38" s="107"/>
      <c r="N38" s="107"/>
      <c r="O38" s="107">
        <v>6392</v>
      </c>
      <c r="P38" s="107">
        <v>0</v>
      </c>
      <c r="Q38" s="107">
        <v>2856</v>
      </c>
      <c r="R38" s="107"/>
      <c r="S38" s="107"/>
      <c r="T38" s="107"/>
      <c r="U38" s="107"/>
      <c r="V38" s="107"/>
      <c r="W38" s="107"/>
      <c r="X38" s="107"/>
      <c r="Y38" s="107"/>
      <c r="Z38" s="107"/>
      <c r="AA38" s="107">
        <v>0</v>
      </c>
      <c r="AB38" s="107"/>
      <c r="AC38" s="107"/>
      <c r="AD38" s="107">
        <v>0</v>
      </c>
      <c r="AE38" s="107">
        <v>9</v>
      </c>
      <c r="AF38" s="107"/>
      <c r="AG38" s="107"/>
      <c r="AH38" s="107"/>
      <c r="AI38" s="107"/>
      <c r="AJ38" s="107">
        <v>5825</v>
      </c>
      <c r="AK38" s="107"/>
      <c r="AL38" s="107"/>
      <c r="AM38" s="107"/>
      <c r="AN38" s="107">
        <v>0</v>
      </c>
      <c r="AO38" s="107"/>
      <c r="AP38" s="107"/>
      <c r="AQ38" s="107"/>
      <c r="AR38" s="107"/>
      <c r="AS38" s="107"/>
      <c r="AT38" s="107"/>
      <c r="AU38" s="107">
        <v>11049</v>
      </c>
      <c r="AV38" s="107"/>
      <c r="AW38" s="107"/>
      <c r="AX38" s="107"/>
      <c r="AY38" s="107">
        <v>0</v>
      </c>
      <c r="AZ38" s="107"/>
      <c r="BA38" s="107"/>
      <c r="BB38" s="107">
        <v>47852</v>
      </c>
      <c r="BC38" s="107"/>
      <c r="BD38" s="107"/>
      <c r="BE38" s="107"/>
      <c r="BF38" s="107"/>
      <c r="BG38" s="107">
        <v>1342</v>
      </c>
      <c r="BH38" s="107">
        <v>15000</v>
      </c>
      <c r="BI38" s="107"/>
      <c r="BJ38" s="107"/>
      <c r="BK38" s="107"/>
    </row>
    <row r="39" spans="1:63" ht="13.35" customHeight="1">
      <c r="A39" s="9" t="s">
        <v>31</v>
      </c>
      <c r="B39" s="98">
        <f t="shared" si="8"/>
        <v>618670</v>
      </c>
      <c r="C39" s="107">
        <v>415389</v>
      </c>
      <c r="D39" s="107"/>
      <c r="E39" s="107">
        <v>3932</v>
      </c>
      <c r="F39" s="107"/>
      <c r="G39" s="107">
        <v>1757</v>
      </c>
      <c r="H39" s="107"/>
      <c r="I39" s="107"/>
      <c r="J39" s="107">
        <v>687</v>
      </c>
      <c r="K39" s="107"/>
      <c r="L39" s="107"/>
      <c r="M39" s="107">
        <v>3</v>
      </c>
      <c r="N39" s="107"/>
      <c r="O39" s="107">
        <v>26565</v>
      </c>
      <c r="P39" s="107">
        <v>3</v>
      </c>
      <c r="Q39" s="107">
        <v>3115</v>
      </c>
      <c r="R39" s="107"/>
      <c r="S39" s="107">
        <v>23223</v>
      </c>
      <c r="T39" s="107"/>
      <c r="U39" s="107"/>
      <c r="V39" s="107">
        <v>2612</v>
      </c>
      <c r="W39" s="107"/>
      <c r="X39" s="107"/>
      <c r="Y39" s="107">
        <v>4030</v>
      </c>
      <c r="Z39" s="107"/>
      <c r="AA39" s="107">
        <v>6086</v>
      </c>
      <c r="AB39" s="107"/>
      <c r="AC39" s="107"/>
      <c r="AD39" s="107">
        <v>25486</v>
      </c>
      <c r="AE39" s="107">
        <v>377</v>
      </c>
      <c r="AF39" s="107">
        <v>3995</v>
      </c>
      <c r="AG39" s="107"/>
      <c r="AH39" s="107"/>
      <c r="AI39" s="107"/>
      <c r="AJ39" s="107"/>
      <c r="AK39" s="107"/>
      <c r="AL39" s="107">
        <v>5990</v>
      </c>
      <c r="AM39" s="107"/>
      <c r="AN39" s="107">
        <v>10482</v>
      </c>
      <c r="AO39" s="107"/>
      <c r="AP39" s="107"/>
      <c r="AQ39" s="107"/>
      <c r="AR39" s="107"/>
      <c r="AS39" s="107"/>
      <c r="AT39" s="107">
        <v>989</v>
      </c>
      <c r="AU39" s="107">
        <v>41208</v>
      </c>
      <c r="AV39" s="107"/>
      <c r="AW39" s="107">
        <v>7942</v>
      </c>
      <c r="AX39" s="107">
        <v>2912</v>
      </c>
      <c r="AY39" s="107">
        <v>2594</v>
      </c>
      <c r="AZ39" s="107"/>
      <c r="BA39" s="107"/>
      <c r="BB39" s="107">
        <v>3991</v>
      </c>
      <c r="BC39" s="107"/>
      <c r="BD39" s="107">
        <v>843</v>
      </c>
      <c r="BE39" s="107"/>
      <c r="BF39" s="107"/>
      <c r="BG39" s="107">
        <v>5334</v>
      </c>
      <c r="BH39" s="107">
        <v>13972</v>
      </c>
      <c r="BI39" s="107">
        <v>5153</v>
      </c>
      <c r="BJ39" s="107"/>
      <c r="BK39" s="107"/>
    </row>
    <row r="40" spans="1:63" ht="13.35" customHeight="1">
      <c r="A40" s="9" t="s">
        <v>26</v>
      </c>
      <c r="B40" s="98">
        <f t="shared" si="8"/>
        <v>1732749</v>
      </c>
      <c r="C40" s="107">
        <v>991351</v>
      </c>
      <c r="D40" s="107">
        <v>450</v>
      </c>
      <c r="E40" s="107">
        <v>15322</v>
      </c>
      <c r="F40" s="107">
        <v>837</v>
      </c>
      <c r="G40" s="107">
        <v>2487</v>
      </c>
      <c r="H40" s="107">
        <v>2402</v>
      </c>
      <c r="I40" s="107">
        <v>28550</v>
      </c>
      <c r="J40" s="107">
        <v>25812</v>
      </c>
      <c r="K40" s="107">
        <v>10600</v>
      </c>
      <c r="L40" s="107">
        <v>42626</v>
      </c>
      <c r="M40" s="107">
        <v>362</v>
      </c>
      <c r="N40" s="107">
        <v>2128</v>
      </c>
      <c r="O40" s="107">
        <v>54865</v>
      </c>
      <c r="P40" s="107">
        <v>3512</v>
      </c>
      <c r="Q40" s="107">
        <v>2307</v>
      </c>
      <c r="R40" s="107">
        <v>26743</v>
      </c>
      <c r="S40" s="107">
        <v>16339</v>
      </c>
      <c r="T40" s="107">
        <v>3255</v>
      </c>
      <c r="U40" s="107">
        <v>3405</v>
      </c>
      <c r="V40" s="107">
        <v>1457</v>
      </c>
      <c r="W40" s="107">
        <v>12038</v>
      </c>
      <c r="X40" s="107">
        <v>322</v>
      </c>
      <c r="Y40" s="107">
        <v>1063</v>
      </c>
      <c r="Z40" s="107">
        <v>7100</v>
      </c>
      <c r="AA40" s="107">
        <v>1817</v>
      </c>
      <c r="AB40" s="107">
        <v>13920</v>
      </c>
      <c r="AC40" s="107">
        <v>1103</v>
      </c>
      <c r="AD40" s="107">
        <v>1797</v>
      </c>
      <c r="AE40" s="107"/>
      <c r="AF40" s="107">
        <v>486</v>
      </c>
      <c r="AG40" s="107">
        <v>3211</v>
      </c>
      <c r="AH40" s="107">
        <v>5168</v>
      </c>
      <c r="AI40" s="107">
        <v>5298</v>
      </c>
      <c r="AJ40" s="107">
        <v>4833</v>
      </c>
      <c r="AK40" s="107">
        <v>3072</v>
      </c>
      <c r="AL40" s="107">
        <v>85</v>
      </c>
      <c r="AM40" s="107">
        <v>1966</v>
      </c>
      <c r="AN40" s="107">
        <v>2931</v>
      </c>
      <c r="AO40" s="107">
        <v>5008</v>
      </c>
      <c r="AP40" s="107">
        <v>547</v>
      </c>
      <c r="AQ40" s="107">
        <v>4427</v>
      </c>
      <c r="AR40" s="107">
        <f>1307+14+31</f>
        <v>1352</v>
      </c>
      <c r="AS40" s="107">
        <v>37997</v>
      </c>
      <c r="AT40" s="107">
        <v>5865</v>
      </c>
      <c r="AU40" s="107">
        <v>103145</v>
      </c>
      <c r="AV40" s="107">
        <v>4448</v>
      </c>
      <c r="AW40" s="107">
        <v>3555</v>
      </c>
      <c r="AX40" s="107">
        <v>3406</v>
      </c>
      <c r="AY40" s="107">
        <v>5839</v>
      </c>
      <c r="AZ40" s="107">
        <v>8736</v>
      </c>
      <c r="BA40" s="107">
        <v>13764</v>
      </c>
      <c r="BB40" s="107">
        <v>31085</v>
      </c>
      <c r="BC40" s="107">
        <v>10536</v>
      </c>
      <c r="BD40" s="107">
        <f>3915+324</f>
        <v>4239</v>
      </c>
      <c r="BE40" s="107">
        <v>76709</v>
      </c>
      <c r="BF40" s="107">
        <v>9792</v>
      </c>
      <c r="BG40" s="107">
        <v>934</v>
      </c>
      <c r="BH40" s="107">
        <v>5354</v>
      </c>
      <c r="BI40" s="107">
        <v>4155</v>
      </c>
      <c r="BJ40" s="107">
        <v>10215</v>
      </c>
      <c r="BK40" s="107">
        <v>80621</v>
      </c>
    </row>
    <row r="41" spans="1:63" ht="13.35" customHeight="1" thickBot="1">
      <c r="A41" s="10"/>
      <c r="B41" s="100"/>
      <c r="C41" s="107"/>
      <c r="D41" s="107"/>
      <c r="E41" s="107"/>
      <c r="F41" s="107"/>
      <c r="G41" s="107"/>
      <c r="H41" s="107"/>
      <c r="I41" s="107"/>
      <c r="J41" s="107"/>
      <c r="K41" s="107"/>
      <c r="L41" s="107"/>
      <c r="M41" s="107"/>
      <c r="N41" s="107"/>
      <c r="O41" s="107"/>
      <c r="P41" s="107"/>
      <c r="Q41" s="107"/>
      <c r="R41" s="107"/>
      <c r="S41" s="107"/>
      <c r="T41" s="107"/>
      <c r="U41" s="107"/>
      <c r="V41" s="107"/>
      <c r="W41" s="107"/>
      <c r="X41" s="107"/>
      <c r="Y41" s="107"/>
      <c r="Z41" s="107"/>
      <c r="AA41" s="107"/>
      <c r="AB41" s="107"/>
      <c r="AC41" s="107"/>
      <c r="AD41" s="107"/>
      <c r="AE41" s="107"/>
      <c r="AF41" s="107"/>
      <c r="AG41" s="107"/>
      <c r="AH41" s="107"/>
      <c r="AI41" s="107"/>
      <c r="AJ41" s="107"/>
      <c r="AK41" s="107"/>
      <c r="AL41" s="107"/>
      <c r="AM41" s="107"/>
      <c r="AN41" s="107"/>
      <c r="AO41" s="107"/>
      <c r="AP41" s="107"/>
      <c r="AQ41" s="107"/>
      <c r="AR41" s="107"/>
      <c r="AS41" s="107"/>
      <c r="AT41" s="107"/>
      <c r="AU41" s="107"/>
      <c r="AV41" s="107"/>
      <c r="AW41" s="107"/>
      <c r="AX41" s="107"/>
      <c r="AY41" s="107"/>
      <c r="AZ41" s="107"/>
      <c r="BA41" s="107"/>
      <c r="BB41" s="107"/>
      <c r="BC41" s="107"/>
      <c r="BD41" s="107"/>
      <c r="BE41" s="107"/>
      <c r="BF41" s="107"/>
      <c r="BG41" s="107"/>
      <c r="BH41" s="107"/>
      <c r="BI41" s="107"/>
      <c r="BJ41" s="107"/>
      <c r="BK41" s="107"/>
    </row>
    <row r="42" spans="1:63" ht="13.35" customHeight="1" thickBot="1">
      <c r="A42" s="41" t="s">
        <v>32</v>
      </c>
      <c r="B42" s="105"/>
      <c r="C42" s="111"/>
      <c r="D42" s="111"/>
      <c r="E42" s="111"/>
      <c r="F42" s="111"/>
      <c r="G42" s="111"/>
      <c r="H42" s="111"/>
      <c r="I42" s="111"/>
      <c r="J42" s="111"/>
      <c r="K42" s="111"/>
      <c r="L42" s="111"/>
      <c r="M42" s="111"/>
      <c r="N42" s="111"/>
      <c r="O42" s="111"/>
      <c r="P42" s="111"/>
      <c r="Q42" s="111"/>
      <c r="R42" s="111"/>
      <c r="S42" s="111"/>
      <c r="T42" s="111"/>
      <c r="U42" s="111"/>
      <c r="V42" s="111"/>
      <c r="W42" s="111"/>
      <c r="X42" s="111"/>
      <c r="Y42" s="111"/>
      <c r="Z42" s="111"/>
      <c r="AA42" s="111"/>
      <c r="AB42" s="111"/>
      <c r="AC42" s="111"/>
      <c r="AD42" s="111"/>
      <c r="AE42" s="111"/>
      <c r="AF42" s="111"/>
      <c r="AG42" s="111"/>
      <c r="AH42" s="111"/>
      <c r="AI42" s="111"/>
      <c r="AJ42" s="111"/>
      <c r="AK42" s="111"/>
      <c r="AL42" s="111"/>
      <c r="AM42" s="111"/>
      <c r="AN42" s="111"/>
      <c r="AO42" s="111"/>
      <c r="AP42" s="111"/>
      <c r="AQ42" s="111"/>
      <c r="AR42" s="111"/>
      <c r="AS42" s="111"/>
      <c r="AT42" s="111"/>
      <c r="AU42" s="111"/>
      <c r="AV42" s="111"/>
      <c r="AW42" s="111"/>
      <c r="AX42" s="111"/>
      <c r="AY42" s="111"/>
      <c r="AZ42" s="111"/>
      <c r="BA42" s="111"/>
      <c r="BB42" s="111"/>
      <c r="BC42" s="111"/>
      <c r="BD42" s="111"/>
      <c r="BE42" s="111"/>
      <c r="BF42" s="111"/>
      <c r="BG42" s="111"/>
      <c r="BH42" s="111"/>
      <c r="BI42" s="111"/>
      <c r="BJ42" s="111"/>
      <c r="BK42" s="111"/>
    </row>
    <row r="43" spans="1:63" ht="13.35" customHeight="1">
      <c r="A43" s="19" t="s">
        <v>12</v>
      </c>
      <c r="B43" s="98">
        <f>B16</f>
        <v>18939471</v>
      </c>
      <c r="C43" s="107">
        <v>11085128</v>
      </c>
      <c r="D43" s="107">
        <v>36499</v>
      </c>
      <c r="E43" s="107">
        <v>65555</v>
      </c>
      <c r="F43" s="107">
        <v>30377</v>
      </c>
      <c r="G43" s="107">
        <v>42085</v>
      </c>
      <c r="H43" s="107">
        <v>14781</v>
      </c>
      <c r="I43" s="107">
        <v>283071</v>
      </c>
      <c r="J43" s="107">
        <v>328766</v>
      </c>
      <c r="K43" s="107">
        <v>36953</v>
      </c>
      <c r="L43" s="107">
        <v>144944</v>
      </c>
      <c r="M43" s="107">
        <v>29041</v>
      </c>
      <c r="N43" s="107">
        <v>5134</v>
      </c>
      <c r="O43" s="107">
        <v>1380761</v>
      </c>
      <c r="P43" s="107">
        <v>18631</v>
      </c>
      <c r="Q43" s="107">
        <v>20890</v>
      </c>
      <c r="R43" s="107">
        <v>216020</v>
      </c>
      <c r="S43" s="107">
        <v>269427</v>
      </c>
      <c r="T43" s="107">
        <v>21263</v>
      </c>
      <c r="U43" s="107">
        <v>112801</v>
      </c>
      <c r="V43" s="107">
        <v>31424</v>
      </c>
      <c r="W43" s="107">
        <v>54564</v>
      </c>
      <c r="X43" s="107">
        <v>245497</v>
      </c>
      <c r="Y43" s="107">
        <v>86514</v>
      </c>
      <c r="Z43" s="107">
        <f t="shared" ref="Z43:BK43" si="9">SUM(Z16)</f>
        <v>33474</v>
      </c>
      <c r="AA43" s="107">
        <f t="shared" si="9"/>
        <v>27448</v>
      </c>
      <c r="AB43" s="107">
        <f t="shared" si="9"/>
        <v>51122</v>
      </c>
      <c r="AC43" s="107">
        <f t="shared" si="9"/>
        <v>68119</v>
      </c>
      <c r="AD43" s="107">
        <f t="shared" si="9"/>
        <v>592393</v>
      </c>
      <c r="AE43" s="107">
        <f t="shared" si="9"/>
        <v>17541</v>
      </c>
      <c r="AF43" s="107">
        <f t="shared" si="9"/>
        <v>14613</v>
      </c>
      <c r="AG43" s="107">
        <f t="shared" si="9"/>
        <v>38831</v>
      </c>
      <c r="AH43" s="107">
        <f t="shared" si="9"/>
        <v>34176</v>
      </c>
      <c r="AI43" s="107">
        <f t="shared" si="9"/>
        <v>37129</v>
      </c>
      <c r="AJ43" s="107">
        <f t="shared" si="9"/>
        <v>133326</v>
      </c>
      <c r="AK43" s="107">
        <f t="shared" si="9"/>
        <v>36791</v>
      </c>
      <c r="AL43" s="107">
        <f t="shared" si="9"/>
        <v>87294</v>
      </c>
      <c r="AM43" s="107">
        <f t="shared" si="9"/>
        <v>249475</v>
      </c>
      <c r="AN43" s="107">
        <f t="shared" si="9"/>
        <v>53534</v>
      </c>
      <c r="AO43" s="107">
        <f t="shared" si="9"/>
        <v>43561</v>
      </c>
      <c r="AP43" s="107">
        <f t="shared" si="9"/>
        <v>11075</v>
      </c>
      <c r="AQ43" s="107">
        <f t="shared" si="9"/>
        <v>38852</v>
      </c>
      <c r="AR43" s="107">
        <f t="shared" si="9"/>
        <v>19748</v>
      </c>
      <c r="AS43" s="107">
        <f t="shared" si="9"/>
        <v>140437</v>
      </c>
      <c r="AT43" s="107">
        <f t="shared" si="9"/>
        <v>37377</v>
      </c>
      <c r="AU43" s="107">
        <f t="shared" si="9"/>
        <v>1422543</v>
      </c>
      <c r="AV43" s="107">
        <f t="shared" si="9"/>
        <v>15666</v>
      </c>
      <c r="AW43" s="107">
        <f t="shared" si="9"/>
        <v>89409</v>
      </c>
      <c r="AX43" s="107">
        <f t="shared" si="9"/>
        <v>22957</v>
      </c>
      <c r="AY43" s="107">
        <f t="shared" si="9"/>
        <v>19304</v>
      </c>
      <c r="AZ43" s="107">
        <f t="shared" si="9"/>
        <v>210807</v>
      </c>
      <c r="BA43" s="107">
        <f t="shared" si="9"/>
        <v>49558</v>
      </c>
      <c r="BB43" s="107">
        <f t="shared" si="9"/>
        <v>291543</v>
      </c>
      <c r="BC43" s="107">
        <f t="shared" si="9"/>
        <v>22586</v>
      </c>
      <c r="BD43" s="107">
        <f t="shared" si="9"/>
        <v>21897</v>
      </c>
      <c r="BE43" s="107">
        <f t="shared" si="9"/>
        <v>173127</v>
      </c>
      <c r="BF43" s="107">
        <f t="shared" si="9"/>
        <v>25343</v>
      </c>
      <c r="BG43" s="107">
        <f t="shared" si="9"/>
        <v>18543</v>
      </c>
      <c r="BH43" s="107">
        <f t="shared" si="9"/>
        <v>97843</v>
      </c>
      <c r="BI43" s="107">
        <f t="shared" si="9"/>
        <v>20337</v>
      </c>
      <c r="BJ43" s="107">
        <f t="shared" si="9"/>
        <v>36448</v>
      </c>
      <c r="BK43" s="107">
        <f t="shared" si="9"/>
        <v>75118</v>
      </c>
    </row>
    <row r="44" spans="1:63" ht="13.35" customHeight="1">
      <c r="A44" s="19" t="s">
        <v>27</v>
      </c>
      <c r="B44" s="98">
        <f>B35</f>
        <v>4394943</v>
      </c>
      <c r="C44" s="107">
        <v>2489427</v>
      </c>
      <c r="D44" s="107">
        <v>450</v>
      </c>
      <c r="E44" s="107">
        <v>20512</v>
      </c>
      <c r="F44" s="107">
        <v>837</v>
      </c>
      <c r="G44" s="107">
        <v>4571</v>
      </c>
      <c r="H44" s="107">
        <v>2402</v>
      </c>
      <c r="I44" s="107">
        <v>28550</v>
      </c>
      <c r="J44" s="107">
        <v>136607</v>
      </c>
      <c r="K44" s="107">
        <v>10600</v>
      </c>
      <c r="L44" s="107">
        <v>45982</v>
      </c>
      <c r="M44" s="107">
        <v>372</v>
      </c>
      <c r="N44" s="107">
        <v>2128</v>
      </c>
      <c r="O44" s="107">
        <v>145420</v>
      </c>
      <c r="P44" s="107">
        <v>3515</v>
      </c>
      <c r="Q44" s="107">
        <v>8278</v>
      </c>
      <c r="R44" s="107">
        <v>26743</v>
      </c>
      <c r="S44" s="107">
        <v>44752</v>
      </c>
      <c r="T44" s="107">
        <v>3255</v>
      </c>
      <c r="U44" s="107">
        <v>9097</v>
      </c>
      <c r="V44" s="107">
        <v>4069</v>
      </c>
      <c r="W44" s="107">
        <v>12038</v>
      </c>
      <c r="X44" s="107">
        <v>74409</v>
      </c>
      <c r="Y44" s="107">
        <v>7338</v>
      </c>
      <c r="Z44" s="107">
        <f t="shared" ref="Z44:BK44" si="10">SUM(Z35)</f>
        <v>7100</v>
      </c>
      <c r="AA44" s="107">
        <f t="shared" si="10"/>
        <v>7903</v>
      </c>
      <c r="AB44" s="107">
        <f t="shared" si="10"/>
        <v>13920</v>
      </c>
      <c r="AC44" s="107">
        <f t="shared" si="10"/>
        <v>1103</v>
      </c>
      <c r="AD44" s="107">
        <f t="shared" si="10"/>
        <v>31652</v>
      </c>
      <c r="AE44" s="107">
        <f t="shared" si="10"/>
        <v>386</v>
      </c>
      <c r="AF44" s="107">
        <f t="shared" si="10"/>
        <v>4481</v>
      </c>
      <c r="AG44" s="107">
        <f t="shared" si="10"/>
        <v>3211</v>
      </c>
      <c r="AH44" s="107">
        <f t="shared" si="10"/>
        <v>5168</v>
      </c>
      <c r="AI44" s="107">
        <f t="shared" si="10"/>
        <v>6628</v>
      </c>
      <c r="AJ44" s="107">
        <f t="shared" si="10"/>
        <v>18215</v>
      </c>
      <c r="AK44" s="107">
        <f t="shared" si="10"/>
        <v>3072</v>
      </c>
      <c r="AL44" s="107">
        <f t="shared" si="10"/>
        <v>9514</v>
      </c>
      <c r="AM44" s="107">
        <f t="shared" si="10"/>
        <v>141276</v>
      </c>
      <c r="AN44" s="107">
        <f t="shared" si="10"/>
        <v>14677</v>
      </c>
      <c r="AO44" s="107">
        <f t="shared" si="10"/>
        <v>5008</v>
      </c>
      <c r="AP44" s="107">
        <f t="shared" si="10"/>
        <v>547</v>
      </c>
      <c r="AQ44" s="107">
        <f t="shared" si="10"/>
        <v>4427</v>
      </c>
      <c r="AR44" s="107">
        <f t="shared" si="10"/>
        <v>1352</v>
      </c>
      <c r="AS44" s="107">
        <f t="shared" si="10"/>
        <v>209758</v>
      </c>
      <c r="AT44" s="107">
        <f t="shared" si="10"/>
        <v>7824</v>
      </c>
      <c r="AU44" s="107">
        <f t="shared" si="10"/>
        <v>337250</v>
      </c>
      <c r="AV44" s="107">
        <f t="shared" si="10"/>
        <v>4448</v>
      </c>
      <c r="AW44" s="107">
        <f t="shared" si="10"/>
        <v>11497</v>
      </c>
      <c r="AX44" s="107">
        <f t="shared" si="10"/>
        <v>6318</v>
      </c>
      <c r="AY44" s="107">
        <f t="shared" si="10"/>
        <v>8433</v>
      </c>
      <c r="AZ44" s="107">
        <f t="shared" si="10"/>
        <v>70600</v>
      </c>
      <c r="BA44" s="107">
        <f t="shared" si="10"/>
        <v>13764</v>
      </c>
      <c r="BB44" s="107">
        <f t="shared" si="10"/>
        <v>104135</v>
      </c>
      <c r="BC44" s="107">
        <f t="shared" si="10"/>
        <v>10536</v>
      </c>
      <c r="BD44" s="107">
        <f t="shared" si="10"/>
        <v>5082</v>
      </c>
      <c r="BE44" s="107">
        <f t="shared" si="10"/>
        <v>76709</v>
      </c>
      <c r="BF44" s="107">
        <f t="shared" si="10"/>
        <v>12945</v>
      </c>
      <c r="BG44" s="107">
        <f t="shared" si="10"/>
        <v>7610</v>
      </c>
      <c r="BH44" s="107">
        <f t="shared" si="10"/>
        <v>43803</v>
      </c>
      <c r="BI44" s="107">
        <f t="shared" si="10"/>
        <v>9308</v>
      </c>
      <c r="BJ44" s="107">
        <f t="shared" si="10"/>
        <v>10215</v>
      </c>
      <c r="BK44" s="107">
        <f t="shared" si="10"/>
        <v>83716</v>
      </c>
    </row>
    <row r="45" spans="1:63" ht="13.35" customHeight="1">
      <c r="A45" s="10"/>
      <c r="B45" s="100"/>
      <c r="C45" s="107"/>
      <c r="D45" s="107"/>
      <c r="E45" s="107"/>
      <c r="F45" s="107"/>
      <c r="G45" s="107"/>
      <c r="H45" s="107"/>
      <c r="I45" s="107"/>
      <c r="J45" s="107"/>
      <c r="K45" s="107"/>
      <c r="L45" s="107"/>
      <c r="M45" s="107"/>
      <c r="N45" s="107"/>
      <c r="O45" s="107"/>
      <c r="P45" s="107"/>
      <c r="Q45" s="107"/>
      <c r="R45" s="107"/>
      <c r="S45" s="107"/>
      <c r="T45" s="107"/>
      <c r="U45" s="107"/>
      <c r="V45" s="107"/>
      <c r="W45" s="107"/>
      <c r="X45" s="107"/>
      <c r="Y45" s="107"/>
      <c r="Z45" s="107"/>
      <c r="AA45" s="107"/>
      <c r="AB45" s="107"/>
      <c r="AC45" s="107"/>
      <c r="AD45" s="107"/>
      <c r="AE45" s="107"/>
      <c r="AF45" s="107"/>
      <c r="AG45" s="107"/>
      <c r="AH45" s="107"/>
      <c r="AI45" s="107"/>
      <c r="AJ45" s="107"/>
      <c r="AK45" s="107"/>
      <c r="AL45" s="107"/>
      <c r="AM45" s="107"/>
      <c r="AN45" s="107"/>
      <c r="AO45" s="107"/>
      <c r="AP45" s="107"/>
      <c r="AQ45" s="107"/>
      <c r="AR45" s="107"/>
      <c r="AS45" s="107"/>
      <c r="AT45" s="107"/>
      <c r="AU45" s="107"/>
      <c r="AV45" s="107"/>
      <c r="AW45" s="107"/>
      <c r="AX45" s="107"/>
      <c r="AY45" s="107"/>
      <c r="AZ45" s="107"/>
      <c r="BA45" s="107"/>
      <c r="BB45" s="107"/>
      <c r="BC45" s="107"/>
      <c r="BD45" s="107"/>
      <c r="BE45" s="107"/>
      <c r="BF45" s="107"/>
      <c r="BG45" s="107"/>
      <c r="BH45" s="107"/>
      <c r="BI45" s="107"/>
      <c r="BJ45" s="107"/>
      <c r="BK45" s="107"/>
    </row>
    <row r="46" spans="1:63" ht="13.35" customHeight="1">
      <c r="A46" s="18" t="s">
        <v>33</v>
      </c>
      <c r="B46" s="101">
        <f>SUM(B43:B44)</f>
        <v>23334414</v>
      </c>
      <c r="C46" s="102">
        <f t="shared" ref="C46:BK46" si="11">SUM(C43:C44)</f>
        <v>13574555</v>
      </c>
      <c r="D46" s="102">
        <f t="shared" si="11"/>
        <v>36949</v>
      </c>
      <c r="E46" s="102">
        <f t="shared" si="11"/>
        <v>86067</v>
      </c>
      <c r="F46" s="102">
        <f t="shared" si="11"/>
        <v>31214</v>
      </c>
      <c r="G46" s="102">
        <f t="shared" si="11"/>
        <v>46656</v>
      </c>
      <c r="H46" s="102">
        <f t="shared" si="11"/>
        <v>17183</v>
      </c>
      <c r="I46" s="102">
        <f t="shared" si="11"/>
        <v>311621</v>
      </c>
      <c r="J46" s="102">
        <f t="shared" si="11"/>
        <v>465373</v>
      </c>
      <c r="K46" s="102">
        <f t="shared" si="11"/>
        <v>47553</v>
      </c>
      <c r="L46" s="102">
        <f t="shared" si="11"/>
        <v>190926</v>
      </c>
      <c r="M46" s="102">
        <f t="shared" si="11"/>
        <v>29413</v>
      </c>
      <c r="N46" s="102">
        <f t="shared" si="11"/>
        <v>7262</v>
      </c>
      <c r="O46" s="102">
        <f t="shared" si="11"/>
        <v>1526181</v>
      </c>
      <c r="P46" s="102">
        <f t="shared" si="11"/>
        <v>22146</v>
      </c>
      <c r="Q46" s="102">
        <f t="shared" si="11"/>
        <v>29168</v>
      </c>
      <c r="R46" s="102">
        <f t="shared" si="11"/>
        <v>242763</v>
      </c>
      <c r="S46" s="102">
        <f t="shared" si="11"/>
        <v>314179</v>
      </c>
      <c r="T46" s="102">
        <f t="shared" si="11"/>
        <v>24518</v>
      </c>
      <c r="U46" s="102">
        <f t="shared" si="11"/>
        <v>121898</v>
      </c>
      <c r="V46" s="102">
        <f t="shared" si="11"/>
        <v>35493</v>
      </c>
      <c r="W46" s="102">
        <f t="shared" si="11"/>
        <v>66602</v>
      </c>
      <c r="X46" s="102">
        <f t="shared" si="11"/>
        <v>319906</v>
      </c>
      <c r="Y46" s="102">
        <f t="shared" si="11"/>
        <v>93852</v>
      </c>
      <c r="Z46" s="102">
        <f t="shared" si="11"/>
        <v>40574</v>
      </c>
      <c r="AA46" s="102">
        <f t="shared" si="11"/>
        <v>35351</v>
      </c>
      <c r="AB46" s="102">
        <f t="shared" si="11"/>
        <v>65042</v>
      </c>
      <c r="AC46" s="102">
        <f t="shared" si="11"/>
        <v>69222</v>
      </c>
      <c r="AD46" s="102">
        <f t="shared" si="11"/>
        <v>624045</v>
      </c>
      <c r="AE46" s="102">
        <f t="shared" si="11"/>
        <v>17927</v>
      </c>
      <c r="AF46" s="102">
        <f t="shared" si="11"/>
        <v>19094</v>
      </c>
      <c r="AG46" s="102">
        <f t="shared" si="11"/>
        <v>42042</v>
      </c>
      <c r="AH46" s="102">
        <f t="shared" si="11"/>
        <v>39344</v>
      </c>
      <c r="AI46" s="102">
        <f t="shared" si="11"/>
        <v>43757</v>
      </c>
      <c r="AJ46" s="102">
        <f t="shared" si="11"/>
        <v>151541</v>
      </c>
      <c r="AK46" s="102">
        <f t="shared" si="11"/>
        <v>39863</v>
      </c>
      <c r="AL46" s="102">
        <f t="shared" si="11"/>
        <v>96808</v>
      </c>
      <c r="AM46" s="102">
        <f t="shared" si="11"/>
        <v>390751</v>
      </c>
      <c r="AN46" s="102">
        <f t="shared" si="11"/>
        <v>68211</v>
      </c>
      <c r="AO46" s="102">
        <f t="shared" si="11"/>
        <v>48569</v>
      </c>
      <c r="AP46" s="102">
        <f t="shared" si="11"/>
        <v>11622</v>
      </c>
      <c r="AQ46" s="102">
        <f t="shared" si="11"/>
        <v>43279</v>
      </c>
      <c r="AR46" s="102">
        <f t="shared" si="11"/>
        <v>21100</v>
      </c>
      <c r="AS46" s="102">
        <f t="shared" si="11"/>
        <v>350195</v>
      </c>
      <c r="AT46" s="102">
        <f t="shared" si="11"/>
        <v>45201</v>
      </c>
      <c r="AU46" s="102">
        <f t="shared" si="11"/>
        <v>1759793</v>
      </c>
      <c r="AV46" s="102">
        <f t="shared" si="11"/>
        <v>20114</v>
      </c>
      <c r="AW46" s="102">
        <f t="shared" si="11"/>
        <v>100906</v>
      </c>
      <c r="AX46" s="102">
        <f t="shared" si="11"/>
        <v>29275</v>
      </c>
      <c r="AY46" s="102">
        <f t="shared" si="11"/>
        <v>27737</v>
      </c>
      <c r="AZ46" s="102">
        <f t="shared" si="11"/>
        <v>281407</v>
      </c>
      <c r="BA46" s="102">
        <f t="shared" si="11"/>
        <v>63322</v>
      </c>
      <c r="BB46" s="102">
        <f t="shared" si="11"/>
        <v>395678</v>
      </c>
      <c r="BC46" s="102">
        <f t="shared" si="11"/>
        <v>33122</v>
      </c>
      <c r="BD46" s="102">
        <f t="shared" si="11"/>
        <v>26979</v>
      </c>
      <c r="BE46" s="102">
        <f t="shared" si="11"/>
        <v>249836</v>
      </c>
      <c r="BF46" s="102">
        <f t="shared" si="11"/>
        <v>38288</v>
      </c>
      <c r="BG46" s="102">
        <f t="shared" si="11"/>
        <v>26153</v>
      </c>
      <c r="BH46" s="102">
        <f t="shared" si="11"/>
        <v>141646</v>
      </c>
      <c r="BI46" s="102">
        <f t="shared" si="11"/>
        <v>29645</v>
      </c>
      <c r="BJ46" s="102">
        <f t="shared" si="11"/>
        <v>46663</v>
      </c>
      <c r="BK46" s="102">
        <f t="shared" si="11"/>
        <v>158834</v>
      </c>
    </row>
    <row r="47" spans="1:63" s="22" customFormat="1" ht="12" customHeight="1">
      <c r="A47" s="20"/>
      <c r="B47" s="30"/>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c r="AM47" s="27"/>
      <c r="AN47" s="27"/>
      <c r="AO47" s="27"/>
      <c r="AP47" s="27"/>
      <c r="AQ47" s="27"/>
      <c r="AR47" s="27"/>
      <c r="AS47" s="27"/>
      <c r="AT47" s="27"/>
      <c r="AU47" s="27"/>
      <c r="AV47" s="27"/>
      <c r="AW47" s="27"/>
      <c r="AX47" s="27"/>
      <c r="AY47" s="27"/>
      <c r="AZ47" s="27"/>
      <c r="BA47" s="27"/>
      <c r="BB47" s="27"/>
      <c r="BC47" s="27"/>
      <c r="BD47" s="27"/>
      <c r="BE47" s="27"/>
      <c r="BF47" s="27"/>
      <c r="BG47" s="27"/>
      <c r="BH47" s="27"/>
      <c r="BI47" s="27"/>
      <c r="BJ47" s="27"/>
      <c r="BK47" s="27"/>
    </row>
    <row r="48" spans="1:63" s="22" customFormat="1" ht="12.75" customHeight="1">
      <c r="A48" s="23"/>
      <c r="B48" s="30"/>
      <c r="C48" s="27"/>
      <c r="D48" s="27"/>
      <c r="E48" s="27"/>
      <c r="F48" s="27"/>
      <c r="G48" s="27"/>
      <c r="H48" s="27"/>
      <c r="I48" s="27"/>
      <c r="J48" s="27"/>
      <c r="K48" s="27"/>
      <c r="L48" s="27"/>
      <c r="M48" s="27"/>
      <c r="N48" s="27"/>
      <c r="O48" s="27"/>
      <c r="P48" s="27"/>
      <c r="Q48" s="27"/>
      <c r="R48" s="27"/>
      <c r="S48" s="27"/>
      <c r="T48" s="27"/>
      <c r="U48" s="27"/>
      <c r="V48" s="27"/>
      <c r="W48" s="27"/>
      <c r="X48" s="27"/>
      <c r="Y48" s="27"/>
      <c r="Z48" s="27"/>
      <c r="AA48" s="27"/>
      <c r="AB48" s="27"/>
      <c r="AC48" s="27"/>
      <c r="AD48" s="27"/>
      <c r="AE48" s="27"/>
      <c r="AF48" s="27"/>
      <c r="AG48" s="27"/>
      <c r="AH48" s="27"/>
      <c r="AI48" s="27"/>
      <c r="AJ48" s="27"/>
      <c r="AK48" s="27"/>
      <c r="AL48" s="27"/>
      <c r="AM48" s="27"/>
      <c r="AN48" s="27"/>
      <c r="AO48" s="27"/>
      <c r="AP48" s="27"/>
      <c r="AQ48" s="27"/>
      <c r="AR48" s="27"/>
      <c r="AS48" s="27"/>
      <c r="AT48" s="27"/>
      <c r="AU48" s="27"/>
      <c r="AV48" s="27"/>
      <c r="AW48" s="27"/>
      <c r="AX48" s="27"/>
      <c r="AY48" s="27"/>
      <c r="AZ48" s="27"/>
      <c r="BA48" s="27"/>
      <c r="BB48" s="27"/>
      <c r="BC48" s="27"/>
      <c r="BD48" s="27"/>
      <c r="BE48" s="27"/>
      <c r="BF48" s="27"/>
      <c r="BG48" s="27"/>
      <c r="BH48" s="27"/>
      <c r="BI48" s="27"/>
      <c r="BJ48" s="27"/>
      <c r="BK48" s="27"/>
    </row>
    <row r="49" spans="1:63" s="22" customFormat="1" ht="12.75" customHeight="1">
      <c r="A49" s="24"/>
      <c r="B49" s="30"/>
      <c r="C49" s="27"/>
      <c r="D49" s="27"/>
      <c r="E49" s="27"/>
      <c r="F49" s="27"/>
      <c r="G49" s="27"/>
      <c r="H49" s="27"/>
      <c r="I49" s="27"/>
      <c r="J49" s="27"/>
      <c r="K49" s="27"/>
      <c r="L49" s="27"/>
      <c r="M49" s="27"/>
      <c r="N49" s="27"/>
      <c r="O49" s="27"/>
      <c r="P49" s="27"/>
      <c r="Q49" s="27"/>
      <c r="R49" s="27"/>
      <c r="S49" s="27"/>
      <c r="T49" s="27"/>
      <c r="U49" s="27"/>
      <c r="V49" s="27"/>
      <c r="W49" s="27"/>
      <c r="X49" s="27"/>
      <c r="Y49" s="27"/>
      <c r="Z49" s="27"/>
      <c r="AA49" s="27"/>
      <c r="AB49" s="27"/>
      <c r="AC49" s="27"/>
      <c r="AD49" s="27"/>
      <c r="AE49" s="27"/>
      <c r="AF49" s="27"/>
      <c r="AG49" s="27"/>
      <c r="AH49" s="27"/>
      <c r="AI49" s="27"/>
      <c r="AJ49" s="27"/>
      <c r="AK49" s="27"/>
      <c r="AL49" s="27"/>
      <c r="AM49" s="27"/>
      <c r="AN49" s="27"/>
      <c r="AO49" s="27"/>
      <c r="AP49" s="27"/>
      <c r="AQ49" s="27"/>
      <c r="AR49" s="27"/>
      <c r="AS49" s="27"/>
      <c r="AT49" s="27"/>
      <c r="AU49" s="27"/>
      <c r="AV49" s="27"/>
      <c r="AW49" s="27"/>
      <c r="AX49" s="27"/>
      <c r="AY49" s="27"/>
      <c r="AZ49" s="27"/>
      <c r="BA49" s="27"/>
      <c r="BB49" s="27"/>
      <c r="BC49" s="27"/>
      <c r="BD49" s="27"/>
      <c r="BE49" s="27"/>
      <c r="BF49" s="27"/>
      <c r="BG49" s="27"/>
      <c r="BH49" s="27"/>
      <c r="BI49" s="27"/>
      <c r="BJ49" s="27"/>
      <c r="BK49" s="27"/>
    </row>
    <row r="50" spans="1:63">
      <c r="A50" s="23"/>
    </row>
    <row r="51" spans="1:63">
      <c r="A51" s="23"/>
    </row>
    <row r="52" spans="1:63">
      <c r="A52" s="23"/>
    </row>
  </sheetData>
  <phoneticPr fontId="5" type="noConversion"/>
  <pageMargins left="0.75" right="0.75" top="1" bottom="1" header="0.5" footer="0.5"/>
  <pageSetup paperSize="9"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dimension ref="A1:BK52"/>
  <sheetViews>
    <sheetView workbookViewId="0">
      <pane xSplit="1" ySplit="4" topLeftCell="B32" activePane="bottomRight" state="frozen"/>
      <selection pane="topRight" activeCell="B1" sqref="B1"/>
      <selection pane="bottomLeft" activeCell="A5" sqref="A5"/>
      <selection pane="bottomRight" activeCell="B8" sqref="B8"/>
    </sheetView>
  </sheetViews>
  <sheetFormatPr defaultRowHeight="12.75"/>
  <cols>
    <col min="1" max="1" width="44.85546875" style="11" customWidth="1"/>
    <col min="2" max="2" width="12.7109375" style="11" customWidth="1"/>
    <col min="3" max="3" width="11.7109375" style="2" customWidth="1"/>
    <col min="4" max="4" width="7.85546875" style="1" bestFit="1" customWidth="1"/>
    <col min="5" max="5" width="8.85546875" style="1" customWidth="1"/>
    <col min="6" max="6" width="8.42578125" style="1" customWidth="1"/>
    <col min="7" max="7" width="12.140625" style="1" customWidth="1"/>
    <col min="8" max="8" width="9.42578125" style="1" customWidth="1"/>
    <col min="9" max="9" width="14" style="1" customWidth="1"/>
    <col min="10" max="14" width="9.140625" style="2"/>
    <col min="15" max="15" width="11.5703125" style="2" customWidth="1"/>
    <col min="16" max="16" width="11.42578125" style="2" customWidth="1"/>
    <col min="17" max="17" width="9.140625" style="2"/>
    <col min="18" max="18" width="14.5703125" style="2" customWidth="1"/>
    <col min="19" max="22" width="9.140625" style="2"/>
    <col min="23" max="23" width="10" style="2" bestFit="1" customWidth="1"/>
    <col min="24" max="24" width="10.5703125" style="1" customWidth="1"/>
    <col min="25" max="25" width="12.140625" style="1" customWidth="1"/>
    <col min="26" max="26" width="10.5703125" style="1" customWidth="1"/>
    <col min="27" max="27" width="7.85546875" style="1" bestFit="1" customWidth="1"/>
    <col min="28" max="28" width="7.7109375" style="1" customWidth="1"/>
    <col min="29" max="29" width="7.5703125" style="1" customWidth="1"/>
    <col min="30" max="42" width="9.140625" style="2"/>
    <col min="43" max="43" width="8.28515625" style="2" customWidth="1"/>
    <col min="44" max="44" width="9.85546875" style="1" customWidth="1"/>
    <col min="45" max="45" width="11.5703125" style="1" customWidth="1"/>
    <col min="46" max="46" width="8.85546875" style="1" customWidth="1"/>
    <col min="47" max="47" width="9" style="1" customWidth="1"/>
    <col min="48" max="48" width="9.85546875" style="1" customWidth="1"/>
    <col min="49" max="49" width="9" style="1" customWidth="1"/>
    <col min="50" max="16384" width="9.140625" style="2"/>
  </cols>
  <sheetData>
    <row r="1" spans="1:63" ht="48" customHeight="1" thickBot="1">
      <c r="A1" s="42" t="s">
        <v>47</v>
      </c>
    </row>
    <row r="2" spans="1:63" ht="13.5" thickBot="1">
      <c r="A2" s="13"/>
    </row>
    <row r="3" spans="1:63" ht="15" customHeight="1">
      <c r="A3" s="109"/>
      <c r="B3" s="119" t="s">
        <v>44</v>
      </c>
      <c r="C3" s="125" t="s">
        <v>50</v>
      </c>
      <c r="D3" s="125" t="s">
        <v>51</v>
      </c>
      <c r="E3" s="125" t="s">
        <v>52</v>
      </c>
      <c r="F3" s="125" t="s">
        <v>53</v>
      </c>
      <c r="G3" s="125" t="s">
        <v>54</v>
      </c>
      <c r="H3" s="125" t="s">
        <v>55</v>
      </c>
      <c r="I3" s="125" t="s">
        <v>56</v>
      </c>
      <c r="J3" s="125" t="s">
        <v>57</v>
      </c>
      <c r="K3" s="125" t="s">
        <v>58</v>
      </c>
      <c r="L3" s="125" t="s">
        <v>59</v>
      </c>
      <c r="M3" s="125" t="s">
        <v>60</v>
      </c>
      <c r="N3" s="125" t="s">
        <v>61</v>
      </c>
      <c r="O3" s="125" t="s">
        <v>62</v>
      </c>
      <c r="P3" s="125" t="s">
        <v>63</v>
      </c>
      <c r="Q3" s="125" t="s">
        <v>64</v>
      </c>
      <c r="R3" s="125" t="s">
        <v>65</v>
      </c>
      <c r="S3" s="125" t="s">
        <v>66</v>
      </c>
      <c r="T3" s="125" t="s">
        <v>67</v>
      </c>
      <c r="U3" s="125" t="s">
        <v>68</v>
      </c>
      <c r="V3" s="125" t="s">
        <v>69</v>
      </c>
      <c r="W3" s="125" t="s">
        <v>70</v>
      </c>
      <c r="X3" s="125" t="s">
        <v>71</v>
      </c>
      <c r="Y3" s="125" t="s">
        <v>72</v>
      </c>
      <c r="Z3" s="125" t="s">
        <v>73</v>
      </c>
      <c r="AA3" s="125" t="s">
        <v>74</v>
      </c>
      <c r="AB3" s="125" t="s">
        <v>75</v>
      </c>
      <c r="AC3" s="125" t="s">
        <v>76</v>
      </c>
      <c r="AD3" s="125" t="s">
        <v>77</v>
      </c>
      <c r="AE3" s="125" t="s">
        <v>78</v>
      </c>
      <c r="AF3" s="125" t="s">
        <v>79</v>
      </c>
      <c r="AG3" s="125" t="s">
        <v>80</v>
      </c>
      <c r="AH3" s="125" t="s">
        <v>81</v>
      </c>
      <c r="AI3" s="125" t="s">
        <v>82</v>
      </c>
      <c r="AJ3" s="125" t="s">
        <v>83</v>
      </c>
      <c r="AK3" s="125" t="s">
        <v>84</v>
      </c>
      <c r="AL3" s="125" t="s">
        <v>85</v>
      </c>
      <c r="AM3" s="125" t="s">
        <v>86</v>
      </c>
      <c r="AN3" s="125" t="s">
        <v>87</v>
      </c>
      <c r="AO3" s="125" t="s">
        <v>88</v>
      </c>
      <c r="AP3" s="125" t="s">
        <v>89</v>
      </c>
      <c r="AQ3" s="125" t="s">
        <v>90</v>
      </c>
      <c r="AR3" s="125" t="s">
        <v>91</v>
      </c>
      <c r="AS3" s="125" t="s">
        <v>92</v>
      </c>
      <c r="AT3" s="125" t="s">
        <v>93</v>
      </c>
      <c r="AU3" s="125" t="s">
        <v>94</v>
      </c>
      <c r="AV3" s="125" t="s">
        <v>95</v>
      </c>
      <c r="AW3" s="125" t="s">
        <v>96</v>
      </c>
      <c r="AX3" s="125" t="s">
        <v>97</v>
      </c>
      <c r="AY3" s="125" t="s">
        <v>98</v>
      </c>
      <c r="AZ3" s="125" t="s">
        <v>99</v>
      </c>
      <c r="BA3" s="125" t="s">
        <v>100</v>
      </c>
      <c r="BB3" s="125" t="s">
        <v>101</v>
      </c>
      <c r="BC3" s="125" t="s">
        <v>102</v>
      </c>
      <c r="BD3" s="125" t="s">
        <v>103</v>
      </c>
      <c r="BE3" s="125" t="s">
        <v>104</v>
      </c>
      <c r="BF3" s="125" t="s">
        <v>105</v>
      </c>
      <c r="BG3" s="125" t="s">
        <v>106</v>
      </c>
      <c r="BH3" s="125" t="s">
        <v>107</v>
      </c>
      <c r="BI3" s="125" t="s">
        <v>108</v>
      </c>
      <c r="BJ3" s="125" t="s">
        <v>109</v>
      </c>
      <c r="BK3" s="127" t="s">
        <v>110</v>
      </c>
    </row>
    <row r="4" spans="1:63" ht="12.75" customHeight="1" thickBot="1">
      <c r="A4" s="110" t="s">
        <v>0</v>
      </c>
      <c r="B4" s="128"/>
      <c r="C4" s="126"/>
      <c r="D4" s="126"/>
      <c r="E4" s="126"/>
      <c r="F4" s="126"/>
      <c r="G4" s="126"/>
      <c r="H4" s="126"/>
      <c r="I4" s="126"/>
      <c r="J4" s="126"/>
      <c r="K4" s="126"/>
      <c r="L4" s="126"/>
      <c r="M4" s="126"/>
      <c r="N4" s="126"/>
      <c r="O4" s="126"/>
      <c r="P4" s="126"/>
      <c r="Q4" s="126"/>
      <c r="R4" s="126"/>
      <c r="S4" s="126"/>
      <c r="T4" s="126"/>
      <c r="U4" s="126"/>
      <c r="V4" s="126"/>
      <c r="W4" s="126"/>
      <c r="X4" s="126"/>
      <c r="Y4" s="126"/>
      <c r="Z4" s="126"/>
      <c r="AA4" s="126"/>
      <c r="AB4" s="126"/>
      <c r="AC4" s="126"/>
      <c r="AD4" s="126"/>
      <c r="AE4" s="126"/>
      <c r="AF4" s="126"/>
      <c r="AG4" s="126"/>
      <c r="AH4" s="126"/>
      <c r="AI4" s="126"/>
      <c r="AJ4" s="126"/>
      <c r="AK4" s="126"/>
      <c r="AL4" s="126"/>
      <c r="AM4" s="126"/>
      <c r="AN4" s="126"/>
      <c r="AO4" s="126"/>
      <c r="AP4" s="126"/>
      <c r="AQ4" s="126"/>
      <c r="AR4" s="126"/>
      <c r="AS4" s="126"/>
      <c r="AT4" s="126"/>
      <c r="AU4" s="126"/>
      <c r="AV4" s="126"/>
      <c r="AW4" s="126"/>
      <c r="AX4" s="126"/>
      <c r="AY4" s="126"/>
      <c r="AZ4" s="126"/>
      <c r="BA4" s="126"/>
      <c r="BB4" s="126"/>
      <c r="BC4" s="126"/>
      <c r="BD4" s="126"/>
      <c r="BE4" s="126"/>
      <c r="BF4" s="126"/>
      <c r="BG4" s="126"/>
      <c r="BH4" s="126"/>
      <c r="BI4" s="126"/>
      <c r="BJ4" s="126"/>
      <c r="BK4" s="129"/>
    </row>
    <row r="5" spans="1:63" ht="13.35" customHeight="1" thickBot="1">
      <c r="A5" s="5"/>
      <c r="B5" s="6"/>
    </row>
    <row r="6" spans="1:63" ht="13.35" customHeight="1" thickBot="1">
      <c r="A6" s="41" t="s">
        <v>3</v>
      </c>
      <c r="B6" s="131"/>
      <c r="C6" s="90"/>
      <c r="D6" s="90"/>
      <c r="E6" s="90"/>
      <c r="F6" s="90"/>
      <c r="G6" s="90"/>
      <c r="H6" s="90"/>
      <c r="I6" s="90"/>
      <c r="J6" s="90"/>
      <c r="K6" s="90"/>
      <c r="L6" s="90"/>
      <c r="M6" s="90"/>
      <c r="N6" s="90"/>
      <c r="O6" s="90"/>
      <c r="P6" s="90"/>
      <c r="Q6" s="90"/>
      <c r="R6" s="90"/>
      <c r="S6" s="90"/>
      <c r="T6" s="90"/>
      <c r="U6" s="90"/>
      <c r="V6" s="90"/>
      <c r="W6" s="131"/>
      <c r="X6" s="131"/>
      <c r="Y6" s="131"/>
      <c r="Z6" s="90"/>
      <c r="AA6" s="131"/>
      <c r="AB6" s="131"/>
      <c r="AC6" s="131"/>
      <c r="AD6" s="131"/>
      <c r="AE6" s="131"/>
      <c r="AF6" s="131"/>
      <c r="AG6" s="131"/>
      <c r="AH6" s="131"/>
      <c r="AI6" s="131"/>
      <c r="AJ6" s="131"/>
      <c r="AK6" s="131"/>
      <c r="AL6" s="131"/>
      <c r="AM6" s="131"/>
      <c r="AN6" s="131"/>
      <c r="AO6" s="131"/>
      <c r="AP6" s="131"/>
      <c r="AQ6" s="90"/>
      <c r="AR6" s="90"/>
      <c r="AS6" s="90"/>
      <c r="AT6" s="90"/>
      <c r="AU6" s="90"/>
      <c r="AV6" s="90"/>
      <c r="AW6" s="90"/>
      <c r="AX6" s="90"/>
      <c r="AY6" s="90"/>
      <c r="AZ6" s="90"/>
      <c r="BA6" s="90"/>
      <c r="BB6" s="90"/>
      <c r="BC6" s="90"/>
      <c r="BD6" s="90"/>
      <c r="BE6" s="90"/>
      <c r="BF6" s="90"/>
      <c r="BG6" s="90"/>
      <c r="BH6" s="90"/>
      <c r="BI6" s="90"/>
      <c r="BJ6" s="90"/>
      <c r="BK6" s="90"/>
    </row>
    <row r="7" spans="1:63" ht="13.35" customHeight="1">
      <c r="A7" s="17" t="s">
        <v>4</v>
      </c>
      <c r="B7" s="96">
        <f>SUM(B8:B14)</f>
        <v>24531931</v>
      </c>
      <c r="C7" s="132">
        <f t="shared" ref="C7:BK7" si="0">SUM(C8:C14)</f>
        <v>15294567</v>
      </c>
      <c r="D7" s="132">
        <f t="shared" si="0"/>
        <v>22694</v>
      </c>
      <c r="E7" s="132">
        <f t="shared" si="0"/>
        <v>80293</v>
      </c>
      <c r="F7" s="132">
        <f t="shared" si="0"/>
        <v>51795</v>
      </c>
      <c r="G7" s="132">
        <f t="shared" si="0"/>
        <v>62257</v>
      </c>
      <c r="H7" s="132">
        <f t="shared" si="0"/>
        <v>11452</v>
      </c>
      <c r="I7" s="132">
        <f t="shared" si="0"/>
        <v>329712</v>
      </c>
      <c r="J7" s="132">
        <f t="shared" si="0"/>
        <v>547722</v>
      </c>
      <c r="K7" s="132">
        <f t="shared" si="0"/>
        <v>43542</v>
      </c>
      <c r="L7" s="132">
        <f t="shared" si="0"/>
        <v>150148</v>
      </c>
      <c r="M7" s="132">
        <f t="shared" si="0"/>
        <v>44818</v>
      </c>
      <c r="N7" s="132">
        <f t="shared" si="0"/>
        <v>8665</v>
      </c>
      <c r="O7" s="132">
        <f t="shared" si="0"/>
        <v>1846305</v>
      </c>
      <c r="P7" s="132">
        <f t="shared" si="0"/>
        <v>17769</v>
      </c>
      <c r="Q7" s="132">
        <f t="shared" si="0"/>
        <v>23713</v>
      </c>
      <c r="R7" s="132">
        <f t="shared" si="0"/>
        <v>261419</v>
      </c>
      <c r="S7" s="132">
        <f t="shared" si="0"/>
        <v>301829</v>
      </c>
      <c r="T7" s="132">
        <f t="shared" si="0"/>
        <v>21047</v>
      </c>
      <c r="U7" s="132">
        <f t="shared" si="0"/>
        <v>110673</v>
      </c>
      <c r="V7" s="132">
        <f t="shared" si="0"/>
        <v>42752</v>
      </c>
      <c r="W7" s="132">
        <f t="shared" si="0"/>
        <v>54201</v>
      </c>
      <c r="X7" s="132">
        <f t="shared" si="0"/>
        <v>270387</v>
      </c>
      <c r="Y7" s="132">
        <f t="shared" si="0"/>
        <v>100326</v>
      </c>
      <c r="Z7" s="132">
        <f t="shared" si="0"/>
        <v>36982</v>
      </c>
      <c r="AA7" s="132">
        <f t="shared" si="0"/>
        <v>41233</v>
      </c>
      <c r="AB7" s="132">
        <f t="shared" si="0"/>
        <v>59118</v>
      </c>
      <c r="AC7" s="132">
        <f t="shared" si="0"/>
        <v>155423</v>
      </c>
      <c r="AD7" s="132">
        <f t="shared" si="0"/>
        <v>693348</v>
      </c>
      <c r="AE7" s="132">
        <f t="shared" si="0"/>
        <v>23097</v>
      </c>
      <c r="AF7" s="132">
        <f t="shared" si="0"/>
        <v>26063</v>
      </c>
      <c r="AG7" s="132">
        <f t="shared" si="0"/>
        <v>65440</v>
      </c>
      <c r="AH7" s="132">
        <f t="shared" si="0"/>
        <v>42737</v>
      </c>
      <c r="AI7" s="132">
        <f t="shared" si="0"/>
        <v>43444</v>
      </c>
      <c r="AJ7" s="132">
        <f t="shared" si="0"/>
        <v>139153</v>
      </c>
      <c r="AK7" s="132">
        <f t="shared" si="0"/>
        <v>32708</v>
      </c>
      <c r="AL7" s="132">
        <f t="shared" si="0"/>
        <v>87069</v>
      </c>
      <c r="AM7" s="132">
        <f t="shared" si="0"/>
        <v>304167</v>
      </c>
      <c r="AN7" s="132">
        <f t="shared" si="0"/>
        <v>34294</v>
      </c>
      <c r="AO7" s="132">
        <f t="shared" si="0"/>
        <v>51304</v>
      </c>
      <c r="AP7" s="132">
        <f t="shared" si="0"/>
        <v>9737</v>
      </c>
      <c r="AQ7" s="132">
        <f t="shared" si="0"/>
        <v>31223</v>
      </c>
      <c r="AR7" s="132">
        <f t="shared" si="0"/>
        <v>30700</v>
      </c>
      <c r="AS7" s="132">
        <f t="shared" si="0"/>
        <v>226262</v>
      </c>
      <c r="AT7" s="132">
        <f t="shared" si="0"/>
        <v>43461</v>
      </c>
      <c r="AU7" s="132">
        <f t="shared" si="0"/>
        <v>920585</v>
      </c>
      <c r="AV7" s="132">
        <f t="shared" si="0"/>
        <v>16756</v>
      </c>
      <c r="AW7" s="132">
        <f t="shared" si="0"/>
        <v>91381</v>
      </c>
      <c r="AX7" s="132">
        <f t="shared" si="0"/>
        <v>32027</v>
      </c>
      <c r="AY7" s="132">
        <f t="shared" si="0"/>
        <v>28003</v>
      </c>
      <c r="AZ7" s="132">
        <f t="shared" si="0"/>
        <v>310434</v>
      </c>
      <c r="BA7" s="132">
        <f t="shared" si="0"/>
        <v>90100</v>
      </c>
      <c r="BB7" s="132">
        <f t="shared" si="0"/>
        <v>431331</v>
      </c>
      <c r="BC7" s="132">
        <f t="shared" si="0"/>
        <v>42294</v>
      </c>
      <c r="BD7" s="132">
        <f t="shared" si="0"/>
        <v>28536</v>
      </c>
      <c r="BE7" s="132">
        <f t="shared" si="0"/>
        <v>193711</v>
      </c>
      <c r="BF7" s="132">
        <f t="shared" si="0"/>
        <v>35248</v>
      </c>
      <c r="BG7" s="132">
        <f t="shared" si="0"/>
        <v>26608</v>
      </c>
      <c r="BH7" s="132">
        <f t="shared" si="0"/>
        <v>96519</v>
      </c>
      <c r="BI7" s="132">
        <f t="shared" si="0"/>
        <v>25690</v>
      </c>
      <c r="BJ7" s="132">
        <f t="shared" si="0"/>
        <v>46180</v>
      </c>
      <c r="BK7" s="132">
        <f t="shared" si="0"/>
        <v>241479</v>
      </c>
    </row>
    <row r="8" spans="1:63" ht="13.35" customHeight="1">
      <c r="A8" s="9" t="s">
        <v>5</v>
      </c>
      <c r="B8" s="98">
        <f>SUM(C8:BK8)</f>
        <v>5236265</v>
      </c>
      <c r="C8" s="130">
        <v>3828799</v>
      </c>
      <c r="D8" s="130"/>
      <c r="E8" s="130">
        <v>38710</v>
      </c>
      <c r="F8" s="130"/>
      <c r="G8" s="130">
        <v>3737</v>
      </c>
      <c r="H8" s="130"/>
      <c r="I8" s="130">
        <v>183144</v>
      </c>
      <c r="J8" s="130"/>
      <c r="K8" s="130">
        <v>10486</v>
      </c>
      <c r="L8" s="130">
        <v>59513</v>
      </c>
      <c r="M8" s="130">
        <v>4979</v>
      </c>
      <c r="N8" s="130">
        <v>50</v>
      </c>
      <c r="O8" s="130">
        <v>368633</v>
      </c>
      <c r="P8" s="130">
        <v>1204</v>
      </c>
      <c r="Q8" s="130">
        <v>3027</v>
      </c>
      <c r="R8" s="130"/>
      <c r="S8" s="130">
        <v>94114</v>
      </c>
      <c r="T8" s="130"/>
      <c r="U8" s="130">
        <v>23786</v>
      </c>
      <c r="V8" s="130">
        <v>5017</v>
      </c>
      <c r="W8" s="130"/>
      <c r="X8" s="130"/>
      <c r="Y8" s="130">
        <v>34994</v>
      </c>
      <c r="Z8" s="130">
        <v>1441</v>
      </c>
      <c r="AA8" s="130">
        <v>441</v>
      </c>
      <c r="AB8" s="130">
        <v>10708</v>
      </c>
      <c r="AC8" s="130"/>
      <c r="AD8" s="130">
        <v>149314</v>
      </c>
      <c r="AE8" s="130">
        <v>2217</v>
      </c>
      <c r="AF8" s="130">
        <v>4651</v>
      </c>
      <c r="AG8" s="130"/>
      <c r="AH8" s="130">
        <v>13037</v>
      </c>
      <c r="AI8" s="130">
        <v>3364</v>
      </c>
      <c r="AJ8" s="130">
        <v>21672</v>
      </c>
      <c r="AK8" s="130">
        <v>1002</v>
      </c>
      <c r="AL8" s="130">
        <v>23070</v>
      </c>
      <c r="AM8" s="130"/>
      <c r="AN8" s="130"/>
      <c r="AO8" s="130">
        <v>2691</v>
      </c>
      <c r="AP8" s="130">
        <v>2643</v>
      </c>
      <c r="AQ8" s="130">
        <v>205</v>
      </c>
      <c r="AR8" s="130">
        <v>11008</v>
      </c>
      <c r="AS8" s="130">
        <v>0</v>
      </c>
      <c r="AT8" s="130">
        <v>3379</v>
      </c>
      <c r="AU8" s="130">
        <v>105599</v>
      </c>
      <c r="AV8" s="130">
        <v>215</v>
      </c>
      <c r="AW8" s="130">
        <v>23468</v>
      </c>
      <c r="AX8" s="130">
        <v>5033</v>
      </c>
      <c r="AY8" s="130">
        <v>320</v>
      </c>
      <c r="AZ8" s="130"/>
      <c r="BA8" s="130">
        <v>11076</v>
      </c>
      <c r="BB8" s="130">
        <v>147595</v>
      </c>
      <c r="BC8" s="130"/>
      <c r="BD8" s="130">
        <v>0</v>
      </c>
      <c r="BE8" s="130"/>
      <c r="BF8" s="130">
        <v>725</v>
      </c>
      <c r="BG8" s="130">
        <v>6496</v>
      </c>
      <c r="BH8" s="130">
        <v>20599</v>
      </c>
      <c r="BI8" s="130">
        <v>2748</v>
      </c>
      <c r="BJ8" s="130">
        <v>1355</v>
      </c>
      <c r="BK8" s="130">
        <v>0</v>
      </c>
    </row>
    <row r="9" spans="1:63" ht="13.35" customHeight="1">
      <c r="A9" s="9" t="s">
        <v>6</v>
      </c>
      <c r="B9" s="98">
        <f t="shared" ref="B9:B14" si="1">SUM(C9:BK9)</f>
        <v>8394640</v>
      </c>
      <c r="C9" s="130">
        <v>5490368</v>
      </c>
      <c r="D9" s="130"/>
      <c r="E9" s="130">
        <v>3583</v>
      </c>
      <c r="F9" s="130"/>
      <c r="G9" s="130">
        <v>8602</v>
      </c>
      <c r="H9" s="130"/>
      <c r="I9" s="130">
        <v>42661</v>
      </c>
      <c r="J9" s="130">
        <v>184689</v>
      </c>
      <c r="K9" s="130">
        <v>622</v>
      </c>
      <c r="L9" s="130">
        <v>24588</v>
      </c>
      <c r="M9" s="130">
        <v>12749</v>
      </c>
      <c r="N9" s="130">
        <v>1084</v>
      </c>
      <c r="O9" s="130">
        <v>896704</v>
      </c>
      <c r="P9" s="130"/>
      <c r="Q9" s="130">
        <v>1209</v>
      </c>
      <c r="R9" s="130">
        <v>43117</v>
      </c>
      <c r="S9" s="130">
        <v>100378</v>
      </c>
      <c r="T9" s="130"/>
      <c r="U9" s="130">
        <v>57382</v>
      </c>
      <c r="V9" s="130">
        <v>580</v>
      </c>
      <c r="W9" s="130"/>
      <c r="X9" s="130">
        <v>65928</v>
      </c>
      <c r="Y9" s="130">
        <v>35818</v>
      </c>
      <c r="Z9" s="130">
        <v>3052</v>
      </c>
      <c r="AA9" s="130">
        <v>21</v>
      </c>
      <c r="AB9" s="130">
        <v>19359</v>
      </c>
      <c r="AC9" s="130"/>
      <c r="AD9" s="130">
        <v>368599</v>
      </c>
      <c r="AE9" s="130">
        <v>4733</v>
      </c>
      <c r="AF9" s="130">
        <v>314</v>
      </c>
      <c r="AG9" s="130">
        <v>6063</v>
      </c>
      <c r="AH9" s="130">
        <v>4275</v>
      </c>
      <c r="AI9" s="130">
        <v>10493</v>
      </c>
      <c r="AJ9" s="130">
        <v>87193</v>
      </c>
      <c r="AK9" s="130">
        <v>24</v>
      </c>
      <c r="AL9" s="130">
        <v>17813</v>
      </c>
      <c r="AM9" s="130">
        <v>17660</v>
      </c>
      <c r="AN9" s="130"/>
      <c r="AO9" s="130">
        <v>858</v>
      </c>
      <c r="AP9" s="130">
        <v>344</v>
      </c>
      <c r="AQ9" s="130">
        <v>26</v>
      </c>
      <c r="AR9" s="130">
        <v>3389</v>
      </c>
      <c r="AS9" s="130">
        <v>39774</v>
      </c>
      <c r="AT9" s="130">
        <v>167</v>
      </c>
      <c r="AU9" s="130">
        <v>475612</v>
      </c>
      <c r="AV9" s="130"/>
      <c r="AW9" s="130">
        <v>17497</v>
      </c>
      <c r="AX9" s="130">
        <v>5995</v>
      </c>
      <c r="AY9" s="130">
        <v>437</v>
      </c>
      <c r="AZ9" s="130">
        <v>30278</v>
      </c>
      <c r="BA9" s="130">
        <v>4371</v>
      </c>
      <c r="BB9" s="130">
        <v>175392</v>
      </c>
      <c r="BC9" s="130"/>
      <c r="BD9" s="130">
        <v>0</v>
      </c>
      <c r="BE9" s="130">
        <v>68172</v>
      </c>
      <c r="BF9" s="130">
        <v>190</v>
      </c>
      <c r="BG9" s="130">
        <v>1537</v>
      </c>
      <c r="BH9" s="130">
        <v>33636</v>
      </c>
      <c r="BI9" s="130">
        <v>956</v>
      </c>
      <c r="BJ9" s="130">
        <v>1363</v>
      </c>
      <c r="BK9" s="130">
        <v>24985</v>
      </c>
    </row>
    <row r="10" spans="1:63" ht="13.35" customHeight="1">
      <c r="A10" s="9" t="s">
        <v>7</v>
      </c>
      <c r="B10" s="98">
        <f t="shared" si="1"/>
        <v>9715</v>
      </c>
      <c r="C10" s="130"/>
      <c r="D10" s="130"/>
      <c r="E10" s="130"/>
      <c r="F10" s="130"/>
      <c r="G10" s="130">
        <v>0</v>
      </c>
      <c r="H10" s="130"/>
      <c r="I10" s="130"/>
      <c r="J10" s="130">
        <v>8429</v>
      </c>
      <c r="K10" s="130"/>
      <c r="L10" s="130"/>
      <c r="M10" s="130"/>
      <c r="N10" s="130"/>
      <c r="O10" s="130"/>
      <c r="P10" s="130"/>
      <c r="Q10" s="130">
        <v>0</v>
      </c>
      <c r="R10" s="130"/>
      <c r="S10" s="130"/>
      <c r="T10" s="130"/>
      <c r="U10" s="130"/>
      <c r="V10" s="130"/>
      <c r="W10" s="130"/>
      <c r="X10" s="130"/>
      <c r="Y10" s="130"/>
      <c r="Z10" s="130">
        <v>0</v>
      </c>
      <c r="AA10" s="130"/>
      <c r="AB10" s="130"/>
      <c r="AC10" s="130"/>
      <c r="AD10" s="130"/>
      <c r="AE10" s="130"/>
      <c r="AF10" s="130">
        <v>0</v>
      </c>
      <c r="AG10" s="130"/>
      <c r="AH10" s="130"/>
      <c r="AI10" s="130"/>
      <c r="AJ10" s="130"/>
      <c r="AK10" s="130"/>
      <c r="AL10" s="130"/>
      <c r="AM10" s="130"/>
      <c r="AN10" s="130"/>
      <c r="AO10" s="130"/>
      <c r="AP10" s="130"/>
      <c r="AQ10" s="130"/>
      <c r="AR10" s="130">
        <v>0</v>
      </c>
      <c r="AS10" s="130">
        <v>0</v>
      </c>
      <c r="AT10" s="130"/>
      <c r="AU10" s="130">
        <v>0</v>
      </c>
      <c r="AV10" s="130"/>
      <c r="AW10" s="130"/>
      <c r="AX10" s="130"/>
      <c r="AY10" s="130">
        <v>0</v>
      </c>
      <c r="AZ10" s="130">
        <v>1231</v>
      </c>
      <c r="BA10" s="130"/>
      <c r="BB10" s="130"/>
      <c r="BC10" s="130"/>
      <c r="BD10" s="130">
        <v>0</v>
      </c>
      <c r="BE10" s="130">
        <v>55</v>
      </c>
      <c r="BF10" s="130"/>
      <c r="BG10" s="130"/>
      <c r="BH10" s="130"/>
      <c r="BI10" s="130"/>
      <c r="BJ10" s="130"/>
      <c r="BK10" s="130">
        <v>0</v>
      </c>
    </row>
    <row r="11" spans="1:63" ht="13.35" customHeight="1">
      <c r="A11" s="9" t="s">
        <v>8</v>
      </c>
      <c r="B11" s="98">
        <f t="shared" si="1"/>
        <v>702484</v>
      </c>
      <c r="C11" s="130">
        <v>444770</v>
      </c>
      <c r="D11" s="130">
        <v>1181</v>
      </c>
      <c r="E11" s="130">
        <v>3669</v>
      </c>
      <c r="F11" s="130">
        <v>2918</v>
      </c>
      <c r="G11" s="130">
        <v>1323</v>
      </c>
      <c r="H11" s="130"/>
      <c r="I11" s="130">
        <v>12491</v>
      </c>
      <c r="J11" s="130">
        <v>10876</v>
      </c>
      <c r="K11" s="130">
        <v>735</v>
      </c>
      <c r="L11" s="130">
        <v>550</v>
      </c>
      <c r="M11" s="130"/>
      <c r="N11" s="130">
        <v>393</v>
      </c>
      <c r="O11" s="130">
        <v>52294</v>
      </c>
      <c r="P11" s="130">
        <v>14</v>
      </c>
      <c r="Q11" s="130">
        <v>0</v>
      </c>
      <c r="R11" s="130"/>
      <c r="S11" s="130">
        <v>2634</v>
      </c>
      <c r="T11" s="130">
        <v>8</v>
      </c>
      <c r="U11" s="130">
        <v>1366</v>
      </c>
      <c r="V11" s="130">
        <v>4228</v>
      </c>
      <c r="W11" s="130">
        <v>128</v>
      </c>
      <c r="X11" s="130"/>
      <c r="Y11" s="130">
        <v>2367</v>
      </c>
      <c r="Z11" s="130">
        <v>0</v>
      </c>
      <c r="AA11" s="130">
        <v>5400</v>
      </c>
      <c r="AB11" s="130">
        <v>5554</v>
      </c>
      <c r="AC11" s="130">
        <v>8917</v>
      </c>
      <c r="AD11" s="130">
        <v>17459</v>
      </c>
      <c r="AE11" s="130"/>
      <c r="AF11" s="130"/>
      <c r="AG11" s="130">
        <v>6875</v>
      </c>
      <c r="AH11" s="130">
        <v>717</v>
      </c>
      <c r="AI11" s="130">
        <v>2864</v>
      </c>
      <c r="AJ11" s="130"/>
      <c r="AK11" s="130"/>
      <c r="AL11" s="130">
        <v>1920</v>
      </c>
      <c r="AM11" s="130">
        <v>17618</v>
      </c>
      <c r="AN11" s="130"/>
      <c r="AO11" s="130">
        <v>488</v>
      </c>
      <c r="AP11" s="130"/>
      <c r="AQ11" s="130">
        <v>1828</v>
      </c>
      <c r="AR11" s="130">
        <v>241</v>
      </c>
      <c r="AS11" s="130">
        <v>1872</v>
      </c>
      <c r="AT11" s="130"/>
      <c r="AU11" s="130">
        <v>17360</v>
      </c>
      <c r="AV11" s="130">
        <v>249</v>
      </c>
      <c r="AW11" s="130">
        <v>858</v>
      </c>
      <c r="AX11" s="130">
        <v>2387</v>
      </c>
      <c r="AY11" s="130">
        <v>0</v>
      </c>
      <c r="AZ11" s="130">
        <v>30311</v>
      </c>
      <c r="BA11" s="130">
        <v>731</v>
      </c>
      <c r="BB11" s="130">
        <v>13992</v>
      </c>
      <c r="BC11" s="130">
        <v>3038</v>
      </c>
      <c r="BD11" s="130">
        <v>1345</v>
      </c>
      <c r="BE11" s="130">
        <v>5546</v>
      </c>
      <c r="BF11" s="130">
        <v>1732</v>
      </c>
      <c r="BG11" s="130">
        <v>884</v>
      </c>
      <c r="BH11" s="130"/>
      <c r="BI11" s="130">
        <v>1210</v>
      </c>
      <c r="BJ11" s="130">
        <v>1026</v>
      </c>
      <c r="BK11" s="130">
        <v>8117</v>
      </c>
    </row>
    <row r="12" spans="1:63" ht="13.35" customHeight="1">
      <c r="A12" s="9" t="s">
        <v>9</v>
      </c>
      <c r="B12" s="98">
        <f t="shared" si="1"/>
        <v>7134527</v>
      </c>
      <c r="C12" s="130">
        <v>3391334</v>
      </c>
      <c r="D12" s="130">
        <v>21255</v>
      </c>
      <c r="E12" s="130">
        <v>21616</v>
      </c>
      <c r="F12" s="130">
        <v>48760</v>
      </c>
      <c r="G12" s="130">
        <v>35939</v>
      </c>
      <c r="H12" s="130">
        <v>9339</v>
      </c>
      <c r="I12" s="130">
        <v>62666</v>
      </c>
      <c r="J12" s="130">
        <v>273743</v>
      </c>
      <c r="K12" s="130">
        <v>26304</v>
      </c>
      <c r="L12" s="130">
        <v>30201</v>
      </c>
      <c r="M12" s="130">
        <v>10289</v>
      </c>
      <c r="N12" s="130">
        <v>7138</v>
      </c>
      <c r="O12" s="130">
        <v>266381</v>
      </c>
      <c r="P12" s="130">
        <v>13679</v>
      </c>
      <c r="Q12" s="130">
        <v>15341</v>
      </c>
      <c r="R12" s="130">
        <v>50922</v>
      </c>
      <c r="S12" s="130">
        <v>83293</v>
      </c>
      <c r="T12" s="130">
        <v>20993</v>
      </c>
      <c r="U12" s="130">
        <v>17186</v>
      </c>
      <c r="V12" s="130">
        <v>32527</v>
      </c>
      <c r="W12" s="130">
        <v>53762</v>
      </c>
      <c r="X12" s="130">
        <v>193247</v>
      </c>
      <c r="Y12" s="130">
        <v>20904</v>
      </c>
      <c r="Z12" s="130">
        <v>32328</v>
      </c>
      <c r="AA12" s="130">
        <v>35147</v>
      </c>
      <c r="AB12" s="130">
        <v>18384</v>
      </c>
      <c r="AC12" s="130">
        <v>145821</v>
      </c>
      <c r="AD12" s="130">
        <v>146187</v>
      </c>
      <c r="AE12" s="130">
        <v>13116</v>
      </c>
      <c r="AF12" s="130">
        <v>18588</v>
      </c>
      <c r="AG12" s="130">
        <v>51238</v>
      </c>
      <c r="AH12" s="130">
        <v>21753</v>
      </c>
      <c r="AI12" s="130">
        <v>21324</v>
      </c>
      <c r="AJ12" s="130">
        <v>30288</v>
      </c>
      <c r="AK12" s="130">
        <v>30067</v>
      </c>
      <c r="AL12" s="130">
        <v>39761</v>
      </c>
      <c r="AM12" s="130">
        <v>268358</v>
      </c>
      <c r="AN12" s="130">
        <v>29840</v>
      </c>
      <c r="AO12" s="130">
        <v>46102</v>
      </c>
      <c r="AP12" s="130">
        <v>6051</v>
      </c>
      <c r="AQ12" s="130">
        <v>28739</v>
      </c>
      <c r="AR12" s="130">
        <v>12016</v>
      </c>
      <c r="AS12" s="130">
        <v>184579</v>
      </c>
      <c r="AT12" s="130">
        <v>31407</v>
      </c>
      <c r="AU12" s="130">
        <v>250598</v>
      </c>
      <c r="AV12" s="130">
        <v>15933</v>
      </c>
      <c r="AW12" s="130">
        <v>33281</v>
      </c>
      <c r="AX12" s="130">
        <v>15796</v>
      </c>
      <c r="AY12" s="130">
        <v>25592</v>
      </c>
      <c r="AZ12" s="130">
        <v>244257</v>
      </c>
      <c r="BA12" s="130">
        <v>67683</v>
      </c>
      <c r="BB12" s="130">
        <v>65864</v>
      </c>
      <c r="BC12" s="130">
        <v>38790</v>
      </c>
      <c r="BD12" s="130">
        <v>27046</v>
      </c>
      <c r="BE12" s="130">
        <v>102330</v>
      </c>
      <c r="BF12" s="130">
        <v>32442</v>
      </c>
      <c r="BG12" s="130">
        <v>15957</v>
      </c>
      <c r="BH12" s="130">
        <v>20297</v>
      </c>
      <c r="BI12" s="130">
        <v>17112</v>
      </c>
      <c r="BJ12" s="130">
        <v>35540</v>
      </c>
      <c r="BK12" s="130">
        <v>208096</v>
      </c>
    </row>
    <row r="13" spans="1:63" ht="13.35" customHeight="1">
      <c r="A13" s="9" t="s">
        <v>10</v>
      </c>
      <c r="B13" s="98">
        <f t="shared" si="1"/>
        <v>798091</v>
      </c>
      <c r="C13" s="130">
        <v>795833</v>
      </c>
      <c r="D13" s="130"/>
      <c r="E13" s="130"/>
      <c r="F13" s="130"/>
      <c r="G13" s="130">
        <v>0</v>
      </c>
      <c r="H13" s="130"/>
      <c r="I13" s="130"/>
      <c r="J13" s="130"/>
      <c r="K13" s="130"/>
      <c r="L13" s="130"/>
      <c r="M13" s="130"/>
      <c r="N13" s="130"/>
      <c r="O13" s="130"/>
      <c r="P13" s="130"/>
      <c r="Q13" s="130">
        <v>0</v>
      </c>
      <c r="R13" s="130"/>
      <c r="S13" s="130"/>
      <c r="T13" s="130"/>
      <c r="U13" s="130"/>
      <c r="V13" s="130"/>
      <c r="W13" s="130"/>
      <c r="X13" s="130"/>
      <c r="Y13" s="130"/>
      <c r="Z13" s="130">
        <v>0</v>
      </c>
      <c r="AA13" s="130"/>
      <c r="AB13" s="130"/>
      <c r="AC13" s="130"/>
      <c r="AD13" s="130"/>
      <c r="AE13" s="130"/>
      <c r="AF13" s="130"/>
      <c r="AG13" s="130"/>
      <c r="AH13" s="130"/>
      <c r="AI13" s="130"/>
      <c r="AJ13" s="130"/>
      <c r="AK13" s="130"/>
      <c r="AL13" s="130"/>
      <c r="AM13" s="130"/>
      <c r="AN13" s="130"/>
      <c r="AO13" s="130"/>
      <c r="AP13" s="130"/>
      <c r="AQ13" s="130"/>
      <c r="AR13" s="130">
        <v>0</v>
      </c>
      <c r="AS13" s="130">
        <v>0</v>
      </c>
      <c r="AT13" s="130"/>
      <c r="AU13" s="130">
        <v>2258</v>
      </c>
      <c r="AV13" s="130"/>
      <c r="AW13" s="130"/>
      <c r="AX13" s="130"/>
      <c r="AY13" s="130">
        <v>0</v>
      </c>
      <c r="AZ13" s="130"/>
      <c r="BA13" s="130"/>
      <c r="BB13" s="130"/>
      <c r="BC13" s="130"/>
      <c r="BD13" s="130">
        <v>0</v>
      </c>
      <c r="BE13" s="130"/>
      <c r="BF13" s="130"/>
      <c r="BG13" s="130"/>
      <c r="BH13" s="130"/>
      <c r="BI13" s="130"/>
      <c r="BJ13" s="130"/>
      <c r="BK13" s="130">
        <v>0</v>
      </c>
    </row>
    <row r="14" spans="1:63" ht="13.35" customHeight="1">
      <c r="A14" s="9" t="s">
        <v>11</v>
      </c>
      <c r="B14" s="98">
        <f t="shared" si="1"/>
        <v>2256209</v>
      </c>
      <c r="C14" s="130">
        <v>1343463</v>
      </c>
      <c r="D14" s="130">
        <v>258</v>
      </c>
      <c r="E14" s="130">
        <v>12715</v>
      </c>
      <c r="F14" s="130">
        <v>117</v>
      </c>
      <c r="G14" s="130">
        <v>12656</v>
      </c>
      <c r="H14" s="130">
        <v>2113</v>
      </c>
      <c r="I14" s="130">
        <v>28750</v>
      </c>
      <c r="J14" s="130">
        <v>69985</v>
      </c>
      <c r="K14" s="130">
        <v>5395</v>
      </c>
      <c r="L14" s="130">
        <v>35296</v>
      </c>
      <c r="M14" s="130">
        <v>16801</v>
      </c>
      <c r="N14" s="130"/>
      <c r="O14" s="130">
        <v>262293</v>
      </c>
      <c r="P14" s="130">
        <v>2872</v>
      </c>
      <c r="Q14" s="130">
        <v>4136</v>
      </c>
      <c r="R14" s="130">
        <v>167380</v>
      </c>
      <c r="S14" s="130">
        <v>21410</v>
      </c>
      <c r="T14" s="130">
        <v>46</v>
      </c>
      <c r="U14" s="130">
        <v>10953</v>
      </c>
      <c r="V14" s="130">
        <v>400</v>
      </c>
      <c r="W14" s="130">
        <v>311</v>
      </c>
      <c r="X14" s="130">
        <v>11212</v>
      </c>
      <c r="Y14" s="130">
        <v>6243</v>
      </c>
      <c r="Z14" s="130">
        <v>161</v>
      </c>
      <c r="AA14" s="130">
        <v>224</v>
      </c>
      <c r="AB14" s="130">
        <v>5113</v>
      </c>
      <c r="AC14" s="130">
        <v>685</v>
      </c>
      <c r="AD14" s="130">
        <v>11789</v>
      </c>
      <c r="AE14" s="130">
        <v>3031</v>
      </c>
      <c r="AF14" s="130">
        <v>2510</v>
      </c>
      <c r="AG14" s="130">
        <v>1264</v>
      </c>
      <c r="AH14" s="130">
        <v>2955</v>
      </c>
      <c r="AI14" s="130">
        <v>5399</v>
      </c>
      <c r="AJ14" s="130"/>
      <c r="AK14" s="130">
        <v>1615</v>
      </c>
      <c r="AL14" s="130">
        <v>4505</v>
      </c>
      <c r="AM14" s="130">
        <v>531</v>
      </c>
      <c r="AN14" s="130">
        <v>4454</v>
      </c>
      <c r="AO14" s="130">
        <v>1165</v>
      </c>
      <c r="AP14" s="130">
        <v>699</v>
      </c>
      <c r="AQ14" s="130">
        <v>425</v>
      </c>
      <c r="AR14" s="130">
        <v>4046</v>
      </c>
      <c r="AS14" s="130">
        <v>37</v>
      </c>
      <c r="AT14" s="130">
        <v>8508</v>
      </c>
      <c r="AU14" s="130">
        <v>69158</v>
      </c>
      <c r="AV14" s="130">
        <v>359</v>
      </c>
      <c r="AW14" s="130">
        <v>16277</v>
      </c>
      <c r="AX14" s="130">
        <v>2816</v>
      </c>
      <c r="AY14" s="130">
        <v>1654</v>
      </c>
      <c r="AZ14" s="130">
        <v>4357</v>
      </c>
      <c r="BA14" s="130">
        <v>6239</v>
      </c>
      <c r="BB14" s="130">
        <v>28488</v>
      </c>
      <c r="BC14" s="130">
        <v>466</v>
      </c>
      <c r="BD14" s="130">
        <v>145</v>
      </c>
      <c r="BE14" s="130">
        <v>17608</v>
      </c>
      <c r="BF14" s="130">
        <v>159</v>
      </c>
      <c r="BG14" s="130">
        <v>1734</v>
      </c>
      <c r="BH14" s="130">
        <v>21987</v>
      </c>
      <c r="BI14" s="130">
        <v>3664</v>
      </c>
      <c r="BJ14" s="130">
        <v>6896</v>
      </c>
      <c r="BK14" s="130">
        <v>281</v>
      </c>
    </row>
    <row r="15" spans="1:63" ht="13.35" customHeight="1">
      <c r="A15" s="14"/>
      <c r="B15" s="99"/>
      <c r="C15" s="131"/>
      <c r="D15" s="131"/>
      <c r="E15" s="131"/>
      <c r="F15" s="131"/>
      <c r="G15" s="131"/>
      <c r="H15" s="131"/>
      <c r="I15" s="131"/>
      <c r="J15" s="131"/>
      <c r="K15" s="131"/>
      <c r="L15" s="131"/>
      <c r="M15" s="131"/>
      <c r="N15" s="131"/>
      <c r="O15" s="131"/>
      <c r="P15" s="131"/>
      <c r="Q15" s="131"/>
      <c r="R15" s="131"/>
      <c r="S15" s="131"/>
      <c r="T15" s="131"/>
      <c r="U15" s="131"/>
      <c r="V15" s="131"/>
      <c r="W15" s="131"/>
      <c r="X15" s="131"/>
      <c r="Y15" s="131"/>
      <c r="Z15" s="131"/>
      <c r="AA15" s="131"/>
      <c r="AB15" s="131"/>
      <c r="AC15" s="131"/>
      <c r="AD15" s="131"/>
      <c r="AE15" s="131"/>
      <c r="AF15" s="131"/>
      <c r="AG15" s="131"/>
      <c r="AH15" s="131"/>
      <c r="AI15" s="131"/>
      <c r="AJ15" s="131"/>
      <c r="AK15" s="131"/>
      <c r="AL15" s="131"/>
      <c r="AM15" s="131"/>
      <c r="AN15" s="131"/>
      <c r="AO15" s="131"/>
      <c r="AP15" s="131"/>
      <c r="AQ15" s="131"/>
      <c r="AR15" s="131"/>
      <c r="AS15" s="131"/>
      <c r="AT15" s="131"/>
      <c r="AU15" s="131"/>
      <c r="AV15" s="131"/>
      <c r="AW15" s="131"/>
      <c r="AX15" s="131"/>
      <c r="AY15" s="131"/>
      <c r="AZ15" s="131"/>
      <c r="BA15" s="131"/>
      <c r="BB15" s="131"/>
      <c r="BC15" s="131"/>
      <c r="BD15" s="131"/>
      <c r="BE15" s="131"/>
      <c r="BF15" s="131"/>
      <c r="BG15" s="131"/>
      <c r="BH15" s="131"/>
      <c r="BI15" s="131"/>
      <c r="BJ15" s="131"/>
      <c r="BK15" s="131"/>
    </row>
    <row r="16" spans="1:63" ht="13.35" customHeight="1">
      <c r="A16" s="17" t="s">
        <v>12</v>
      </c>
      <c r="B16" s="96">
        <f>SUM(B17:B24)</f>
        <v>19902725</v>
      </c>
      <c r="C16" s="132">
        <f t="shared" ref="C16:BK16" si="2">SUM(C17:C24)</f>
        <v>11228636</v>
      </c>
      <c r="D16" s="132">
        <f t="shared" si="2"/>
        <v>25009</v>
      </c>
      <c r="E16" s="132">
        <f t="shared" si="2"/>
        <v>77437</v>
      </c>
      <c r="F16" s="132">
        <f t="shared" si="2"/>
        <v>40230</v>
      </c>
      <c r="G16" s="132">
        <f t="shared" si="2"/>
        <v>51970</v>
      </c>
      <c r="H16" s="132">
        <f t="shared" si="2"/>
        <v>11434</v>
      </c>
      <c r="I16" s="132">
        <f t="shared" si="2"/>
        <v>325908</v>
      </c>
      <c r="J16" s="132">
        <f t="shared" si="2"/>
        <v>428631</v>
      </c>
      <c r="K16" s="132">
        <f t="shared" si="2"/>
        <v>58307</v>
      </c>
      <c r="L16" s="132">
        <f t="shared" si="2"/>
        <v>144923</v>
      </c>
      <c r="M16" s="132">
        <f t="shared" si="2"/>
        <v>33286</v>
      </c>
      <c r="N16" s="132">
        <f t="shared" si="2"/>
        <v>7089</v>
      </c>
      <c r="O16" s="132">
        <f t="shared" si="2"/>
        <v>1729622</v>
      </c>
      <c r="P16" s="132">
        <f t="shared" si="2"/>
        <v>25045</v>
      </c>
      <c r="Q16" s="132">
        <f t="shared" si="2"/>
        <v>25940</v>
      </c>
      <c r="R16" s="132">
        <f t="shared" si="2"/>
        <v>250855</v>
      </c>
      <c r="S16" s="132">
        <f t="shared" si="2"/>
        <v>297288</v>
      </c>
      <c r="T16" s="132">
        <f t="shared" si="2"/>
        <v>21532</v>
      </c>
      <c r="U16" s="132">
        <f t="shared" si="2"/>
        <v>112539</v>
      </c>
      <c r="V16" s="132">
        <f t="shared" si="2"/>
        <v>37606</v>
      </c>
      <c r="W16" s="132">
        <f t="shared" si="2"/>
        <v>54564</v>
      </c>
      <c r="X16" s="132">
        <f t="shared" si="2"/>
        <v>374429</v>
      </c>
      <c r="Y16" s="132">
        <f t="shared" si="2"/>
        <v>132091</v>
      </c>
      <c r="Z16" s="132">
        <f t="shared" si="2"/>
        <v>39146</v>
      </c>
      <c r="AA16" s="132">
        <f t="shared" si="2"/>
        <v>31390</v>
      </c>
      <c r="AB16" s="132">
        <f t="shared" si="2"/>
        <v>55805</v>
      </c>
      <c r="AC16" s="132">
        <f t="shared" si="2"/>
        <v>140275</v>
      </c>
      <c r="AD16" s="132">
        <f t="shared" si="2"/>
        <v>681681</v>
      </c>
      <c r="AE16" s="132">
        <f t="shared" si="2"/>
        <v>21433</v>
      </c>
      <c r="AF16" s="132">
        <f t="shared" si="2"/>
        <v>21504</v>
      </c>
      <c r="AG16" s="132">
        <f t="shared" si="2"/>
        <v>55992</v>
      </c>
      <c r="AH16" s="132">
        <f t="shared" si="2"/>
        <v>42640</v>
      </c>
      <c r="AI16" s="132">
        <f t="shared" si="2"/>
        <v>52191</v>
      </c>
      <c r="AJ16" s="132">
        <f t="shared" si="2"/>
        <v>138127</v>
      </c>
      <c r="AK16" s="132">
        <f t="shared" si="2"/>
        <v>38455</v>
      </c>
      <c r="AL16" s="132">
        <f t="shared" si="2"/>
        <v>85693</v>
      </c>
      <c r="AM16" s="132">
        <f t="shared" si="2"/>
        <v>298238</v>
      </c>
      <c r="AN16" s="132">
        <f t="shared" si="2"/>
        <v>32200</v>
      </c>
      <c r="AO16" s="132">
        <f t="shared" si="2"/>
        <v>51734</v>
      </c>
      <c r="AP16" s="132">
        <f t="shared" si="2"/>
        <v>14705</v>
      </c>
      <c r="AQ16" s="132">
        <f t="shared" si="2"/>
        <v>33163</v>
      </c>
      <c r="AR16" s="132">
        <f t="shared" si="2"/>
        <v>32826</v>
      </c>
      <c r="AS16" s="132">
        <f t="shared" si="2"/>
        <v>155139</v>
      </c>
      <c r="AT16" s="132">
        <f t="shared" si="2"/>
        <v>49024</v>
      </c>
      <c r="AU16" s="132">
        <f t="shared" si="2"/>
        <v>840280</v>
      </c>
      <c r="AV16" s="132">
        <f t="shared" si="2"/>
        <v>17706</v>
      </c>
      <c r="AW16" s="132">
        <f t="shared" si="2"/>
        <v>93874</v>
      </c>
      <c r="AX16" s="132">
        <f t="shared" si="2"/>
        <v>33170</v>
      </c>
      <c r="AY16" s="132">
        <f t="shared" si="2"/>
        <v>36622</v>
      </c>
      <c r="AZ16" s="132">
        <f t="shared" si="2"/>
        <v>275092</v>
      </c>
      <c r="BA16" s="132">
        <f t="shared" si="2"/>
        <v>88815</v>
      </c>
      <c r="BB16" s="132">
        <f t="shared" si="2"/>
        <v>360316</v>
      </c>
      <c r="BC16" s="132">
        <f t="shared" si="2"/>
        <v>30486</v>
      </c>
      <c r="BD16" s="132">
        <f t="shared" si="2"/>
        <v>20056</v>
      </c>
      <c r="BE16" s="132">
        <f t="shared" si="2"/>
        <v>180965</v>
      </c>
      <c r="BF16" s="132">
        <f t="shared" si="2"/>
        <v>29434</v>
      </c>
      <c r="BG16" s="132">
        <f t="shared" si="2"/>
        <v>27177</v>
      </c>
      <c r="BH16" s="132">
        <f t="shared" si="2"/>
        <v>127241</v>
      </c>
      <c r="BI16" s="132">
        <f t="shared" si="2"/>
        <v>24074</v>
      </c>
      <c r="BJ16" s="132">
        <f t="shared" si="2"/>
        <v>48940</v>
      </c>
      <c r="BK16" s="132">
        <f t="shared" si="2"/>
        <v>102745</v>
      </c>
    </row>
    <row r="17" spans="1:63" ht="13.35" customHeight="1">
      <c r="A17" s="9" t="s">
        <v>13</v>
      </c>
      <c r="B17" s="98">
        <f>SUM(C17:BK17)</f>
        <v>5620335</v>
      </c>
      <c r="C17" s="130">
        <v>3235690</v>
      </c>
      <c r="D17" s="130">
        <v>5068</v>
      </c>
      <c r="E17" s="130">
        <v>34963</v>
      </c>
      <c r="F17" s="130">
        <v>7250</v>
      </c>
      <c r="G17" s="130">
        <v>14052</v>
      </c>
      <c r="H17" s="130">
        <v>4140</v>
      </c>
      <c r="I17" s="130">
        <v>132468</v>
      </c>
      <c r="J17" s="130">
        <v>129949</v>
      </c>
      <c r="K17" s="130">
        <v>14763</v>
      </c>
      <c r="L17" s="130">
        <v>52067</v>
      </c>
      <c r="M17" s="130">
        <v>10711</v>
      </c>
      <c r="N17" s="130">
        <v>3773</v>
      </c>
      <c r="O17" s="130">
        <v>500859</v>
      </c>
      <c r="P17" s="130">
        <v>8291</v>
      </c>
      <c r="Q17" s="130">
        <v>8342</v>
      </c>
      <c r="R17" s="130">
        <v>81096</v>
      </c>
      <c r="S17" s="130">
        <v>73455</v>
      </c>
      <c r="T17" s="130">
        <v>10925</v>
      </c>
      <c r="U17" s="130">
        <v>37874</v>
      </c>
      <c r="V17" s="130">
        <v>11912</v>
      </c>
      <c r="W17" s="130">
        <v>6921</v>
      </c>
      <c r="X17" s="130">
        <v>68297</v>
      </c>
      <c r="Y17" s="130">
        <v>37689</v>
      </c>
      <c r="Z17" s="130">
        <v>18957</v>
      </c>
      <c r="AA17" s="130">
        <v>5315</v>
      </c>
      <c r="AB17" s="130">
        <v>14686</v>
      </c>
      <c r="AC17" s="130">
        <v>12228</v>
      </c>
      <c r="AD17" s="130">
        <v>115953</v>
      </c>
      <c r="AE17" s="130">
        <v>8486</v>
      </c>
      <c r="AF17" s="130">
        <v>8227</v>
      </c>
      <c r="AG17" s="130">
        <v>15045</v>
      </c>
      <c r="AH17" s="130">
        <v>13505</v>
      </c>
      <c r="AI17" s="130">
        <v>16687</v>
      </c>
      <c r="AJ17" s="130">
        <v>52645</v>
      </c>
      <c r="AK17" s="130">
        <v>14780</v>
      </c>
      <c r="AL17" s="130">
        <v>33117</v>
      </c>
      <c r="AM17" s="130">
        <v>50734</v>
      </c>
      <c r="AN17" s="130">
        <v>7216</v>
      </c>
      <c r="AO17" s="130">
        <v>12141</v>
      </c>
      <c r="AP17" s="130">
        <v>4512</v>
      </c>
      <c r="AQ17" s="130">
        <v>13274</v>
      </c>
      <c r="AR17" s="130">
        <v>14922</v>
      </c>
      <c r="AS17" s="130">
        <v>30507</v>
      </c>
      <c r="AT17" s="130">
        <v>13638</v>
      </c>
      <c r="AU17" s="130">
        <v>255099</v>
      </c>
      <c r="AV17" s="130">
        <v>4370</v>
      </c>
      <c r="AW17" s="130">
        <v>31748</v>
      </c>
      <c r="AX17" s="130">
        <v>8319</v>
      </c>
      <c r="AY17" s="130">
        <v>11610</v>
      </c>
      <c r="AZ17" s="130">
        <v>49999</v>
      </c>
      <c r="BA17" s="130">
        <v>14859</v>
      </c>
      <c r="BB17" s="130">
        <v>96907</v>
      </c>
      <c r="BC17" s="130">
        <v>8930</v>
      </c>
      <c r="BD17" s="130">
        <v>6569</v>
      </c>
      <c r="BE17" s="130">
        <v>52192</v>
      </c>
      <c r="BF17" s="130">
        <v>6077</v>
      </c>
      <c r="BG17" s="130">
        <v>5995</v>
      </c>
      <c r="BH17" s="130">
        <v>38066</v>
      </c>
      <c r="BI17" s="130">
        <v>8926</v>
      </c>
      <c r="BJ17" s="130">
        <v>14749</v>
      </c>
      <c r="BK17" s="130">
        <v>38790</v>
      </c>
    </row>
    <row r="18" spans="1:63" ht="13.35" customHeight="1">
      <c r="A18" s="9" t="s">
        <v>14</v>
      </c>
      <c r="B18" s="98">
        <f t="shared" ref="B18:B24" si="3">SUM(C18:BK18)</f>
        <v>322255</v>
      </c>
      <c r="C18" s="130">
        <v>59033</v>
      </c>
      <c r="D18" s="130">
        <v>4210</v>
      </c>
      <c r="E18" s="130">
        <v>3632</v>
      </c>
      <c r="F18" s="130">
        <v>6170</v>
      </c>
      <c r="G18" s="130">
        <v>3712</v>
      </c>
      <c r="H18" s="130">
        <v>1613</v>
      </c>
      <c r="I18" s="130">
        <v>11839</v>
      </c>
      <c r="J18" s="130">
        <v>5349</v>
      </c>
      <c r="K18" s="130">
        <v>3207</v>
      </c>
      <c r="L18" s="130">
        <v>3649</v>
      </c>
      <c r="M18" s="130">
        <v>1108</v>
      </c>
      <c r="N18" s="130">
        <v>935</v>
      </c>
      <c r="O18" s="130">
        <v>15467</v>
      </c>
      <c r="P18" s="130">
        <v>2764</v>
      </c>
      <c r="Q18" s="130">
        <v>2075</v>
      </c>
      <c r="R18" s="130">
        <v>6941</v>
      </c>
      <c r="S18" s="130">
        <v>9005</v>
      </c>
      <c r="T18" s="130">
        <v>2873</v>
      </c>
      <c r="U18" s="130">
        <v>3299</v>
      </c>
      <c r="V18" s="130">
        <v>4453</v>
      </c>
      <c r="W18" s="130">
        <v>3697</v>
      </c>
      <c r="X18" s="130">
        <v>3191</v>
      </c>
      <c r="Y18" s="130">
        <v>2065</v>
      </c>
      <c r="Z18" s="130">
        <v>3903</v>
      </c>
      <c r="AA18" s="130">
        <v>5262</v>
      </c>
      <c r="AB18" s="130">
        <v>3566</v>
      </c>
      <c r="AC18" s="130">
        <v>1828</v>
      </c>
      <c r="AD18" s="130">
        <v>11715</v>
      </c>
      <c r="AE18" s="130">
        <v>1031</v>
      </c>
      <c r="AF18" s="130">
        <v>3935</v>
      </c>
      <c r="AG18" s="130">
        <v>2779</v>
      </c>
      <c r="AH18" s="130">
        <v>2600</v>
      </c>
      <c r="AI18" s="130">
        <v>3369</v>
      </c>
      <c r="AJ18" s="130">
        <v>7440</v>
      </c>
      <c r="AK18" s="130">
        <v>4656</v>
      </c>
      <c r="AL18" s="130">
        <v>8379</v>
      </c>
      <c r="AM18" s="130">
        <v>5017</v>
      </c>
      <c r="AN18" s="130">
        <v>4524</v>
      </c>
      <c r="AO18" s="130">
        <v>3632</v>
      </c>
      <c r="AP18" s="130">
        <v>999</v>
      </c>
      <c r="AQ18" s="130">
        <v>5577</v>
      </c>
      <c r="AR18" s="130">
        <v>1831</v>
      </c>
      <c r="AS18" s="130">
        <v>2569</v>
      </c>
      <c r="AT18" s="130">
        <v>2995</v>
      </c>
      <c r="AU18" s="130">
        <v>11742</v>
      </c>
      <c r="AV18" s="130">
        <v>2041</v>
      </c>
      <c r="AW18" s="130">
        <v>9092</v>
      </c>
      <c r="AX18" s="130">
        <v>1900</v>
      </c>
      <c r="AY18" s="130">
        <v>150</v>
      </c>
      <c r="AZ18" s="130">
        <v>4740</v>
      </c>
      <c r="BA18" s="130">
        <v>4940</v>
      </c>
      <c r="BB18" s="130">
        <v>7934</v>
      </c>
      <c r="BC18" s="130">
        <v>5599</v>
      </c>
      <c r="BD18" s="130">
        <v>3380</v>
      </c>
      <c r="BE18" s="130">
        <v>4442</v>
      </c>
      <c r="BF18" s="130">
        <v>3436</v>
      </c>
      <c r="BG18" s="130">
        <v>836</v>
      </c>
      <c r="BH18" s="130">
        <v>2345</v>
      </c>
      <c r="BI18" s="130">
        <v>3620</v>
      </c>
      <c r="BJ18" s="130">
        <v>5783</v>
      </c>
      <c r="BK18" s="130">
        <v>2381</v>
      </c>
    </row>
    <row r="19" spans="1:63" ht="13.35" customHeight="1">
      <c r="A19" s="9" t="s">
        <v>15</v>
      </c>
      <c r="B19" s="98">
        <f t="shared" si="3"/>
        <v>1597727</v>
      </c>
      <c r="C19" s="130">
        <v>1218338</v>
      </c>
      <c r="D19" s="130">
        <v>569</v>
      </c>
      <c r="E19" s="130">
        <v>5264</v>
      </c>
      <c r="F19" s="130">
        <v>820</v>
      </c>
      <c r="G19" s="130">
        <v>2450</v>
      </c>
      <c r="H19" s="130">
        <v>76</v>
      </c>
      <c r="I19" s="130">
        <v>26086</v>
      </c>
      <c r="J19" s="130">
        <v>18822</v>
      </c>
      <c r="K19" s="130">
        <v>878</v>
      </c>
      <c r="L19" s="130">
        <v>8053</v>
      </c>
      <c r="M19" s="130">
        <v>1183</v>
      </c>
      <c r="N19" s="130">
        <v>167</v>
      </c>
      <c r="O19" s="130">
        <v>60482</v>
      </c>
      <c r="P19" s="130">
        <v>511</v>
      </c>
      <c r="Q19" s="130">
        <v>875</v>
      </c>
      <c r="R19" s="130"/>
      <c r="S19" s="130">
        <v>5858</v>
      </c>
      <c r="T19" s="130">
        <v>314</v>
      </c>
      <c r="U19" s="130">
        <v>6161</v>
      </c>
      <c r="V19" s="130">
        <v>1424</v>
      </c>
      <c r="W19" s="130">
        <v>966</v>
      </c>
      <c r="X19" s="130">
        <v>14839</v>
      </c>
      <c r="Y19" s="130">
        <v>11807</v>
      </c>
      <c r="Z19" s="130">
        <v>413</v>
      </c>
      <c r="AA19" s="130">
        <v>215</v>
      </c>
      <c r="AB19" s="130">
        <v>2921</v>
      </c>
      <c r="AC19" s="130">
        <v>856</v>
      </c>
      <c r="AD19" s="130">
        <v>33156</v>
      </c>
      <c r="AE19" s="130">
        <v>585</v>
      </c>
      <c r="AF19" s="130">
        <v>2539</v>
      </c>
      <c r="AG19" s="130">
        <v>512</v>
      </c>
      <c r="AH19" s="130">
        <v>2562</v>
      </c>
      <c r="AI19" s="130">
        <v>1163</v>
      </c>
      <c r="AJ19" s="130">
        <v>12292</v>
      </c>
      <c r="AK19" s="130">
        <v>380</v>
      </c>
      <c r="AL19" s="130">
        <v>2038</v>
      </c>
      <c r="AM19" s="130">
        <v>17085</v>
      </c>
      <c r="AN19" s="130">
        <v>852</v>
      </c>
      <c r="AO19" s="130">
        <v>605</v>
      </c>
      <c r="AP19" s="130">
        <v>190</v>
      </c>
      <c r="AQ19" s="130">
        <v>181</v>
      </c>
      <c r="AR19" s="130">
        <v>2873</v>
      </c>
      <c r="AS19" s="130">
        <v>2056</v>
      </c>
      <c r="AT19" s="130">
        <v>0</v>
      </c>
      <c r="AU19" s="130">
        <v>38175</v>
      </c>
      <c r="AV19" s="130">
        <v>191</v>
      </c>
      <c r="AW19" s="130">
        <v>8231</v>
      </c>
      <c r="AX19" s="130">
        <v>1159</v>
      </c>
      <c r="AY19" s="130">
        <v>1564</v>
      </c>
      <c r="AZ19" s="130">
        <v>24577</v>
      </c>
      <c r="BA19" s="130">
        <v>1099</v>
      </c>
      <c r="BB19" s="130">
        <v>29104</v>
      </c>
      <c r="BC19" s="130">
        <v>216</v>
      </c>
      <c r="BD19" s="130">
        <v>361</v>
      </c>
      <c r="BE19" s="130">
        <v>12321</v>
      </c>
      <c r="BF19" s="130">
        <v>366</v>
      </c>
      <c r="BG19" s="130">
        <v>443</v>
      </c>
      <c r="BH19" s="130">
        <v>1920</v>
      </c>
      <c r="BI19" s="130">
        <v>1141</v>
      </c>
      <c r="BJ19" s="130">
        <v>1823</v>
      </c>
      <c r="BK19" s="130">
        <v>5619</v>
      </c>
    </row>
    <row r="20" spans="1:63" ht="13.35" customHeight="1">
      <c r="A20" s="9" t="s">
        <v>16</v>
      </c>
      <c r="B20" s="98">
        <f t="shared" si="3"/>
        <v>1255152</v>
      </c>
      <c r="C20" s="130">
        <v>793533</v>
      </c>
      <c r="D20" s="130"/>
      <c r="E20" s="130">
        <v>5686</v>
      </c>
      <c r="F20" s="130">
        <v>1986</v>
      </c>
      <c r="G20" s="130">
        <v>2229</v>
      </c>
      <c r="H20" s="130"/>
      <c r="I20" s="130">
        <v>21008</v>
      </c>
      <c r="J20" s="130">
        <v>27658</v>
      </c>
      <c r="K20" s="130">
        <v>5648</v>
      </c>
      <c r="L20" s="130">
        <v>6491</v>
      </c>
      <c r="M20" s="130"/>
      <c r="N20" s="130"/>
      <c r="O20" s="130">
        <v>96409</v>
      </c>
      <c r="P20" s="130">
        <v>1042</v>
      </c>
      <c r="Q20" s="130"/>
      <c r="R20" s="130">
        <v>24308</v>
      </c>
      <c r="S20" s="130">
        <v>20482</v>
      </c>
      <c r="T20" s="130"/>
      <c r="U20" s="130">
        <v>5194</v>
      </c>
      <c r="V20" s="130">
        <v>2695</v>
      </c>
      <c r="W20" s="130"/>
      <c r="X20" s="130">
        <v>24887</v>
      </c>
      <c r="Y20" s="130">
        <v>4685</v>
      </c>
      <c r="Z20" s="130">
        <v>0</v>
      </c>
      <c r="AA20" s="130">
        <v>3012</v>
      </c>
      <c r="AB20" s="130">
        <v>8842</v>
      </c>
      <c r="AC20" s="130"/>
      <c r="AD20" s="130">
        <v>22978</v>
      </c>
      <c r="AE20" s="130"/>
      <c r="AF20" s="130"/>
      <c r="AG20" s="130">
        <v>2028</v>
      </c>
      <c r="AH20" s="130">
        <v>1748</v>
      </c>
      <c r="AI20" s="130">
        <v>1878</v>
      </c>
      <c r="AJ20" s="130"/>
      <c r="AK20" s="130"/>
      <c r="AL20" s="130">
        <v>7481</v>
      </c>
      <c r="AM20" s="130"/>
      <c r="AN20" s="130"/>
      <c r="AO20" s="130"/>
      <c r="AP20" s="130"/>
      <c r="AQ20" s="130"/>
      <c r="AR20" s="130">
        <v>436</v>
      </c>
      <c r="AS20" s="130">
        <v>19988</v>
      </c>
      <c r="AT20" s="130">
        <v>0</v>
      </c>
      <c r="AU20" s="130">
        <v>94559</v>
      </c>
      <c r="AV20" s="130">
        <v>713</v>
      </c>
      <c r="AW20" s="130">
        <v>4866</v>
      </c>
      <c r="AX20" s="130"/>
      <c r="AY20" s="130">
        <v>0</v>
      </c>
      <c r="AZ20" s="130">
        <v>10966</v>
      </c>
      <c r="BA20" s="130"/>
      <c r="BB20" s="130">
        <v>23830</v>
      </c>
      <c r="BC20" s="130"/>
      <c r="BD20" s="130">
        <v>1408</v>
      </c>
      <c r="BE20" s="130"/>
      <c r="BF20" s="130">
        <v>2805</v>
      </c>
      <c r="BG20" s="130">
        <v>1303</v>
      </c>
      <c r="BH20" s="130"/>
      <c r="BI20" s="130"/>
      <c r="BJ20" s="130">
        <v>2370</v>
      </c>
      <c r="BK20" s="130"/>
    </row>
    <row r="21" spans="1:63" ht="13.35" customHeight="1">
      <c r="A21" s="9" t="s">
        <v>17</v>
      </c>
      <c r="B21" s="98">
        <f t="shared" si="3"/>
        <v>796287</v>
      </c>
      <c r="C21" s="130">
        <v>606604</v>
      </c>
      <c r="D21" s="130">
        <v>41</v>
      </c>
      <c r="E21" s="130">
        <v>208</v>
      </c>
      <c r="F21" s="130"/>
      <c r="G21" s="130">
        <v>122</v>
      </c>
      <c r="H21" s="130">
        <v>212</v>
      </c>
      <c r="I21" s="130">
        <v>2786</v>
      </c>
      <c r="J21" s="130">
        <v>7783</v>
      </c>
      <c r="K21" s="130">
        <v>668</v>
      </c>
      <c r="L21" s="130">
        <v>5584</v>
      </c>
      <c r="M21" s="130">
        <v>262</v>
      </c>
      <c r="N21" s="130"/>
      <c r="O21" s="130">
        <v>55028</v>
      </c>
      <c r="P21" s="130"/>
      <c r="Q21" s="130">
        <v>771</v>
      </c>
      <c r="R21" s="130">
        <v>3728</v>
      </c>
      <c r="S21" s="130">
        <v>2057</v>
      </c>
      <c r="T21" s="130"/>
      <c r="U21" s="130">
        <v>303</v>
      </c>
      <c r="V21" s="130">
        <v>35</v>
      </c>
      <c r="W21" s="130"/>
      <c r="X21" s="130">
        <v>3829</v>
      </c>
      <c r="Y21" s="130">
        <v>3054</v>
      </c>
      <c r="Z21" s="130">
        <v>8</v>
      </c>
      <c r="AA21" s="130"/>
      <c r="AB21" s="130"/>
      <c r="AC21" s="130">
        <v>219</v>
      </c>
      <c r="AD21" s="130">
        <v>8510</v>
      </c>
      <c r="AE21" s="130"/>
      <c r="AF21" s="130">
        <v>168</v>
      </c>
      <c r="AG21" s="130">
        <v>292</v>
      </c>
      <c r="AH21" s="130"/>
      <c r="AI21" s="130">
        <v>629</v>
      </c>
      <c r="AJ21" s="130"/>
      <c r="AK21" s="130"/>
      <c r="AL21" s="130">
        <v>148</v>
      </c>
      <c r="AM21" s="130">
        <v>3391</v>
      </c>
      <c r="AN21" s="130"/>
      <c r="AO21" s="130"/>
      <c r="AP21" s="130"/>
      <c r="AQ21" s="130"/>
      <c r="AR21" s="130">
        <v>483</v>
      </c>
      <c r="AS21" s="130">
        <v>2176</v>
      </c>
      <c r="AT21" s="130">
        <v>0</v>
      </c>
      <c r="AU21" s="130">
        <v>44787</v>
      </c>
      <c r="AV21" s="130"/>
      <c r="AW21" s="130">
        <v>97</v>
      </c>
      <c r="AX21" s="130"/>
      <c r="AY21" s="130">
        <v>0</v>
      </c>
      <c r="AZ21" s="130">
        <v>7856</v>
      </c>
      <c r="BA21" s="130">
        <v>1687</v>
      </c>
      <c r="BB21" s="130">
        <v>13836</v>
      </c>
      <c r="BC21" s="130"/>
      <c r="BD21" s="130">
        <v>0</v>
      </c>
      <c r="BE21" s="130">
        <v>9983</v>
      </c>
      <c r="BF21" s="130">
        <v>2</v>
      </c>
      <c r="BG21" s="130">
        <v>256</v>
      </c>
      <c r="BH21" s="130">
        <v>4907</v>
      </c>
      <c r="BI21" s="130">
        <v>1986</v>
      </c>
      <c r="BJ21" s="130"/>
      <c r="BK21" s="130">
        <v>1791</v>
      </c>
    </row>
    <row r="22" spans="1:63" ht="13.35" customHeight="1">
      <c r="A22" s="9" t="s">
        <v>18</v>
      </c>
      <c r="B22" s="98">
        <f t="shared" si="3"/>
        <v>4264351</v>
      </c>
      <c r="C22" s="130">
        <v>2915858</v>
      </c>
      <c r="D22" s="130"/>
      <c r="E22" s="130"/>
      <c r="F22" s="130"/>
      <c r="G22" s="130">
        <v>5399</v>
      </c>
      <c r="H22" s="130"/>
      <c r="I22" s="130">
        <v>19738</v>
      </c>
      <c r="J22" s="130">
        <v>16833</v>
      </c>
      <c r="K22" s="130"/>
      <c r="L22" s="130">
        <v>16169</v>
      </c>
      <c r="M22" s="130">
        <v>10368</v>
      </c>
      <c r="N22" s="130"/>
      <c r="O22" s="130">
        <v>515450</v>
      </c>
      <c r="P22" s="130"/>
      <c r="Q22" s="130"/>
      <c r="R22" s="130"/>
      <c r="S22" s="130">
        <v>51566</v>
      </c>
      <c r="T22" s="130"/>
      <c r="U22" s="130">
        <v>40614</v>
      </c>
      <c r="V22" s="130"/>
      <c r="W22" s="130"/>
      <c r="X22" s="130">
        <v>2369</v>
      </c>
      <c r="Y22" s="130">
        <v>17932</v>
      </c>
      <c r="Z22" s="130">
        <v>0</v>
      </c>
      <c r="AA22" s="130"/>
      <c r="AB22" s="130">
        <v>9675</v>
      </c>
      <c r="AC22" s="130"/>
      <c r="AD22" s="130">
        <v>127539</v>
      </c>
      <c r="AE22" s="130">
        <v>2632</v>
      </c>
      <c r="AF22" s="130"/>
      <c r="AG22" s="130"/>
      <c r="AH22" s="130">
        <v>3525</v>
      </c>
      <c r="AI22" s="130"/>
      <c r="AJ22" s="130"/>
      <c r="AK22" s="130"/>
      <c r="AL22" s="130">
        <v>12629</v>
      </c>
      <c r="AM22" s="130">
        <v>20015</v>
      </c>
      <c r="AN22" s="130"/>
      <c r="AO22" s="130"/>
      <c r="AP22" s="130"/>
      <c r="AQ22" s="130"/>
      <c r="AR22" s="130">
        <v>0</v>
      </c>
      <c r="AS22" s="130">
        <v>59561</v>
      </c>
      <c r="AT22" s="130">
        <v>0</v>
      </c>
      <c r="AU22" s="130">
        <v>239623</v>
      </c>
      <c r="AV22" s="130"/>
      <c r="AW22" s="130"/>
      <c r="AX22" s="130">
        <v>3911</v>
      </c>
      <c r="AY22" s="130">
        <v>0</v>
      </c>
      <c r="AZ22" s="130">
        <v>11895</v>
      </c>
      <c r="BA22" s="130"/>
      <c r="BB22" s="130">
        <v>98766</v>
      </c>
      <c r="BC22" s="130"/>
      <c r="BD22" s="130">
        <v>0</v>
      </c>
      <c r="BE22" s="130">
        <v>27924</v>
      </c>
      <c r="BF22" s="130"/>
      <c r="BG22" s="130"/>
      <c r="BH22" s="130">
        <v>28928</v>
      </c>
      <c r="BI22" s="130"/>
      <c r="BJ22" s="130"/>
      <c r="BK22" s="130">
        <v>5432</v>
      </c>
    </row>
    <row r="23" spans="1:63" ht="13.35" customHeight="1">
      <c r="A23" s="9" t="s">
        <v>19</v>
      </c>
      <c r="B23" s="98">
        <f t="shared" si="3"/>
        <v>346581</v>
      </c>
      <c r="C23" s="130">
        <v>115828</v>
      </c>
      <c r="D23" s="130"/>
      <c r="E23" s="130"/>
      <c r="F23" s="130"/>
      <c r="G23" s="130"/>
      <c r="H23" s="130"/>
      <c r="I23" s="130">
        <v>5858</v>
      </c>
      <c r="J23" s="130">
        <v>82535</v>
      </c>
      <c r="K23" s="130"/>
      <c r="L23" s="130"/>
      <c r="M23" s="130"/>
      <c r="N23" s="130"/>
      <c r="O23" s="130"/>
      <c r="P23" s="130"/>
      <c r="Q23" s="130"/>
      <c r="R23" s="130"/>
      <c r="S23" s="130">
        <v>29050</v>
      </c>
      <c r="T23" s="130"/>
      <c r="U23" s="130"/>
      <c r="V23" s="130"/>
      <c r="W23" s="130"/>
      <c r="X23" s="130"/>
      <c r="Y23" s="130"/>
      <c r="Z23" s="130">
        <v>0</v>
      </c>
      <c r="AA23" s="130">
        <v>7002</v>
      </c>
      <c r="AB23" s="130"/>
      <c r="AC23" s="130">
        <v>75491</v>
      </c>
      <c r="AD23" s="130"/>
      <c r="AE23" s="130"/>
      <c r="AF23" s="130"/>
      <c r="AG23" s="130"/>
      <c r="AH23" s="130">
        <v>1420</v>
      </c>
      <c r="AI23" s="130"/>
      <c r="AJ23" s="130"/>
      <c r="AK23" s="130">
        <v>104</v>
      </c>
      <c r="AL23" s="130"/>
      <c r="AM23" s="130">
        <v>710</v>
      </c>
      <c r="AN23" s="130"/>
      <c r="AO23" s="130"/>
      <c r="AP23" s="130"/>
      <c r="AQ23" s="130"/>
      <c r="AR23" s="130">
        <v>0</v>
      </c>
      <c r="AS23" s="130">
        <v>8408</v>
      </c>
      <c r="AT23" s="130">
        <v>0</v>
      </c>
      <c r="AU23" s="130">
        <v>10877</v>
      </c>
      <c r="AV23" s="130"/>
      <c r="AW23" s="130"/>
      <c r="AX23" s="130"/>
      <c r="AY23" s="130">
        <v>0</v>
      </c>
      <c r="AZ23" s="130">
        <v>1515</v>
      </c>
      <c r="BA23" s="130"/>
      <c r="BB23" s="130"/>
      <c r="BC23" s="130">
        <v>7783</v>
      </c>
      <c r="BD23" s="130">
        <v>0</v>
      </c>
      <c r="BE23" s="130"/>
      <c r="BF23" s="130"/>
      <c r="BG23" s="130"/>
      <c r="BH23" s="130"/>
      <c r="BI23" s="130"/>
      <c r="BJ23" s="130"/>
      <c r="BK23" s="130"/>
    </row>
    <row r="24" spans="1:63" ht="13.35" customHeight="1">
      <c r="A24" s="9" t="s">
        <v>20</v>
      </c>
      <c r="B24" s="98">
        <f t="shared" si="3"/>
        <v>5700037</v>
      </c>
      <c r="C24" s="130">
        <v>2283752</v>
      </c>
      <c r="D24" s="130">
        <v>15121</v>
      </c>
      <c r="E24" s="130">
        <v>27684</v>
      </c>
      <c r="F24" s="130">
        <v>24004</v>
      </c>
      <c r="G24" s="130">
        <v>24006</v>
      </c>
      <c r="H24" s="130">
        <v>5393</v>
      </c>
      <c r="I24" s="130">
        <v>106125</v>
      </c>
      <c r="J24" s="130">
        <v>139702</v>
      </c>
      <c r="K24" s="130">
        <v>33143</v>
      </c>
      <c r="L24" s="130">
        <v>52910</v>
      </c>
      <c r="M24" s="130">
        <v>9654</v>
      </c>
      <c r="N24" s="130">
        <v>2214</v>
      </c>
      <c r="O24" s="130">
        <v>485927</v>
      </c>
      <c r="P24" s="130">
        <v>12437</v>
      </c>
      <c r="Q24" s="130">
        <v>13877</v>
      </c>
      <c r="R24" s="130">
        <v>134782</v>
      </c>
      <c r="S24" s="130">
        <v>105815</v>
      </c>
      <c r="T24" s="130">
        <v>7420</v>
      </c>
      <c r="U24" s="130">
        <v>19094</v>
      </c>
      <c r="V24" s="130">
        <v>17087</v>
      </c>
      <c r="W24" s="130">
        <v>42980</v>
      </c>
      <c r="X24" s="130">
        <v>257017</v>
      </c>
      <c r="Y24" s="130">
        <v>54859</v>
      </c>
      <c r="Z24" s="130">
        <v>15865</v>
      </c>
      <c r="AA24" s="130">
        <v>10584</v>
      </c>
      <c r="AB24" s="130">
        <v>16115</v>
      </c>
      <c r="AC24" s="130">
        <v>49653</v>
      </c>
      <c r="AD24" s="130">
        <v>361830</v>
      </c>
      <c r="AE24" s="130">
        <v>8699</v>
      </c>
      <c r="AF24" s="130">
        <v>6635</v>
      </c>
      <c r="AG24" s="130">
        <v>35336</v>
      </c>
      <c r="AH24" s="130">
        <v>17280</v>
      </c>
      <c r="AI24" s="130">
        <v>28465</v>
      </c>
      <c r="AJ24" s="130">
        <v>65750</v>
      </c>
      <c r="AK24" s="130">
        <v>18535</v>
      </c>
      <c r="AL24" s="130">
        <v>21901</v>
      </c>
      <c r="AM24" s="130">
        <v>201286</v>
      </c>
      <c r="AN24" s="130">
        <v>19608</v>
      </c>
      <c r="AO24" s="130">
        <v>35356</v>
      </c>
      <c r="AP24" s="130">
        <v>9004</v>
      </c>
      <c r="AQ24" s="130">
        <v>14131</v>
      </c>
      <c r="AR24" s="130">
        <v>12281</v>
      </c>
      <c r="AS24" s="130">
        <v>29874</v>
      </c>
      <c r="AT24" s="130">
        <v>32391</v>
      </c>
      <c r="AU24" s="130">
        <v>145418</v>
      </c>
      <c r="AV24" s="130">
        <v>10391</v>
      </c>
      <c r="AW24" s="130">
        <v>39840</v>
      </c>
      <c r="AX24" s="130">
        <v>17881</v>
      </c>
      <c r="AY24" s="130">
        <v>23298</v>
      </c>
      <c r="AZ24" s="130">
        <v>163544</v>
      </c>
      <c r="BA24" s="130">
        <v>66230</v>
      </c>
      <c r="BB24" s="130">
        <v>89939</v>
      </c>
      <c r="BC24" s="130">
        <v>7958</v>
      </c>
      <c r="BD24" s="130">
        <v>8338</v>
      </c>
      <c r="BE24" s="130">
        <v>74103</v>
      </c>
      <c r="BF24" s="130">
        <v>16748</v>
      </c>
      <c r="BG24" s="130">
        <v>18344</v>
      </c>
      <c r="BH24" s="130">
        <v>51075</v>
      </c>
      <c r="BI24" s="130">
        <v>8401</v>
      </c>
      <c r="BJ24" s="130">
        <v>24215</v>
      </c>
      <c r="BK24" s="130">
        <v>48732</v>
      </c>
    </row>
    <row r="25" spans="1:63" ht="13.35" customHeight="1">
      <c r="A25" s="10"/>
      <c r="B25" s="100"/>
      <c r="C25" s="130"/>
      <c r="D25" s="130"/>
      <c r="E25" s="130"/>
      <c r="F25" s="130"/>
      <c r="G25" s="130"/>
      <c r="H25" s="130"/>
      <c r="I25" s="130"/>
      <c r="J25" s="130"/>
      <c r="K25" s="130"/>
      <c r="L25" s="130"/>
      <c r="M25" s="130"/>
      <c r="N25" s="130"/>
      <c r="O25" s="130"/>
      <c r="P25" s="130"/>
      <c r="Q25" s="130"/>
      <c r="R25" s="130"/>
      <c r="S25" s="130"/>
      <c r="T25" s="130"/>
      <c r="U25" s="130"/>
      <c r="V25" s="130"/>
      <c r="W25" s="130"/>
      <c r="X25" s="130"/>
      <c r="Y25" s="130"/>
      <c r="Z25" s="130"/>
      <c r="AA25" s="130"/>
      <c r="AB25" s="130"/>
      <c r="AC25" s="130"/>
      <c r="AD25" s="130"/>
      <c r="AE25" s="130"/>
      <c r="AF25" s="130"/>
      <c r="AG25" s="130"/>
      <c r="AH25" s="130"/>
      <c r="AI25" s="130"/>
      <c r="AJ25" s="130"/>
      <c r="AK25" s="130"/>
      <c r="AL25" s="130"/>
      <c r="AM25" s="130"/>
      <c r="AN25" s="130"/>
      <c r="AO25" s="130"/>
      <c r="AP25" s="130"/>
      <c r="AQ25" s="130"/>
      <c r="AR25" s="130"/>
      <c r="AS25" s="130"/>
      <c r="AT25" s="130"/>
      <c r="AU25" s="130"/>
      <c r="AV25" s="130"/>
      <c r="AW25" s="130"/>
      <c r="AX25" s="130"/>
      <c r="AY25" s="130"/>
      <c r="AZ25" s="130"/>
      <c r="BA25" s="130"/>
      <c r="BB25" s="130"/>
      <c r="BC25" s="130"/>
      <c r="BD25" s="130"/>
      <c r="BE25" s="130"/>
      <c r="BF25" s="130"/>
      <c r="BG25" s="130"/>
      <c r="BH25" s="130"/>
      <c r="BI25" s="130"/>
      <c r="BJ25" s="130"/>
      <c r="BK25" s="130"/>
    </row>
    <row r="26" spans="1:63" ht="13.35" customHeight="1">
      <c r="A26" s="18" t="s">
        <v>21</v>
      </c>
      <c r="B26" s="101">
        <f>SUM(B7-B16)</f>
        <v>4629206</v>
      </c>
      <c r="C26" s="102">
        <f t="shared" ref="C26:BK26" si="4">SUM(C7-C16)</f>
        <v>4065931</v>
      </c>
      <c r="D26" s="133">
        <f t="shared" si="4"/>
        <v>-2315</v>
      </c>
      <c r="E26" s="133">
        <f t="shared" si="4"/>
        <v>2856</v>
      </c>
      <c r="F26" s="133">
        <f t="shared" si="4"/>
        <v>11565</v>
      </c>
      <c r="G26" s="133">
        <f t="shared" si="4"/>
        <v>10287</v>
      </c>
      <c r="H26" s="133">
        <f t="shared" si="4"/>
        <v>18</v>
      </c>
      <c r="I26" s="133">
        <f t="shared" si="4"/>
        <v>3804</v>
      </c>
      <c r="J26" s="133">
        <f t="shared" si="4"/>
        <v>119091</v>
      </c>
      <c r="K26" s="133">
        <f t="shared" si="4"/>
        <v>-14765</v>
      </c>
      <c r="L26" s="133">
        <f t="shared" si="4"/>
        <v>5225</v>
      </c>
      <c r="M26" s="133">
        <f t="shared" si="4"/>
        <v>11532</v>
      </c>
      <c r="N26" s="133">
        <f t="shared" si="4"/>
        <v>1576</v>
      </c>
      <c r="O26" s="133">
        <f t="shared" si="4"/>
        <v>116683</v>
      </c>
      <c r="P26" s="133">
        <f t="shared" si="4"/>
        <v>-7276</v>
      </c>
      <c r="Q26" s="133">
        <f t="shared" si="4"/>
        <v>-2227</v>
      </c>
      <c r="R26" s="133">
        <f t="shared" si="4"/>
        <v>10564</v>
      </c>
      <c r="S26" s="133">
        <f t="shared" si="4"/>
        <v>4541</v>
      </c>
      <c r="T26" s="133">
        <f t="shared" si="4"/>
        <v>-485</v>
      </c>
      <c r="U26" s="133">
        <f t="shared" si="4"/>
        <v>-1866</v>
      </c>
      <c r="V26" s="133">
        <f t="shared" si="4"/>
        <v>5146</v>
      </c>
      <c r="W26" s="133">
        <f t="shared" si="4"/>
        <v>-363</v>
      </c>
      <c r="X26" s="133">
        <f t="shared" si="4"/>
        <v>-104042</v>
      </c>
      <c r="Y26" s="133">
        <f t="shared" si="4"/>
        <v>-31765</v>
      </c>
      <c r="Z26" s="133">
        <f t="shared" si="4"/>
        <v>-2164</v>
      </c>
      <c r="AA26" s="133">
        <f t="shared" si="4"/>
        <v>9843</v>
      </c>
      <c r="AB26" s="133">
        <f t="shared" si="4"/>
        <v>3313</v>
      </c>
      <c r="AC26" s="133">
        <f t="shared" si="4"/>
        <v>15148</v>
      </c>
      <c r="AD26" s="133">
        <f t="shared" si="4"/>
        <v>11667</v>
      </c>
      <c r="AE26" s="133">
        <f t="shared" si="4"/>
        <v>1664</v>
      </c>
      <c r="AF26" s="133">
        <f t="shared" si="4"/>
        <v>4559</v>
      </c>
      <c r="AG26" s="133">
        <f t="shared" si="4"/>
        <v>9448</v>
      </c>
      <c r="AH26" s="133">
        <f t="shared" si="4"/>
        <v>97</v>
      </c>
      <c r="AI26" s="133">
        <f t="shared" si="4"/>
        <v>-8747</v>
      </c>
      <c r="AJ26" s="133">
        <f t="shared" si="4"/>
        <v>1026</v>
      </c>
      <c r="AK26" s="133">
        <f t="shared" si="4"/>
        <v>-5747</v>
      </c>
      <c r="AL26" s="133">
        <f t="shared" si="4"/>
        <v>1376</v>
      </c>
      <c r="AM26" s="133">
        <f t="shared" si="4"/>
        <v>5929</v>
      </c>
      <c r="AN26" s="133">
        <f t="shared" si="4"/>
        <v>2094</v>
      </c>
      <c r="AO26" s="133">
        <f t="shared" si="4"/>
        <v>-430</v>
      </c>
      <c r="AP26" s="133">
        <f t="shared" si="4"/>
        <v>-4968</v>
      </c>
      <c r="AQ26" s="133">
        <f t="shared" si="4"/>
        <v>-1940</v>
      </c>
      <c r="AR26" s="133">
        <f t="shared" si="4"/>
        <v>-2126</v>
      </c>
      <c r="AS26" s="133">
        <f t="shared" si="4"/>
        <v>71123</v>
      </c>
      <c r="AT26" s="133">
        <f t="shared" si="4"/>
        <v>-5563</v>
      </c>
      <c r="AU26" s="133">
        <f t="shared" si="4"/>
        <v>80305</v>
      </c>
      <c r="AV26" s="133">
        <f t="shared" si="4"/>
        <v>-950</v>
      </c>
      <c r="AW26" s="133">
        <f t="shared" si="4"/>
        <v>-2493</v>
      </c>
      <c r="AX26" s="133">
        <f t="shared" si="4"/>
        <v>-1143</v>
      </c>
      <c r="AY26" s="133">
        <f t="shared" si="4"/>
        <v>-8619</v>
      </c>
      <c r="AZ26" s="133">
        <f t="shared" si="4"/>
        <v>35342</v>
      </c>
      <c r="BA26" s="133">
        <f t="shared" si="4"/>
        <v>1285</v>
      </c>
      <c r="BB26" s="133">
        <f t="shared" si="4"/>
        <v>71015</v>
      </c>
      <c r="BC26" s="133">
        <f t="shared" si="4"/>
        <v>11808</v>
      </c>
      <c r="BD26" s="133">
        <f t="shared" si="4"/>
        <v>8480</v>
      </c>
      <c r="BE26" s="133">
        <f t="shared" si="4"/>
        <v>12746</v>
      </c>
      <c r="BF26" s="133">
        <f t="shared" si="4"/>
        <v>5814</v>
      </c>
      <c r="BG26" s="133">
        <f t="shared" si="4"/>
        <v>-569</v>
      </c>
      <c r="BH26" s="133">
        <f t="shared" si="4"/>
        <v>-30722</v>
      </c>
      <c r="BI26" s="133">
        <f t="shared" si="4"/>
        <v>1616</v>
      </c>
      <c r="BJ26" s="133">
        <f t="shared" si="4"/>
        <v>-2760</v>
      </c>
      <c r="BK26" s="133">
        <f t="shared" si="4"/>
        <v>138734</v>
      </c>
    </row>
    <row r="27" spans="1:63" ht="13.35" customHeight="1" thickBot="1">
      <c r="A27" s="5"/>
      <c r="B27" s="103"/>
      <c r="C27" s="130"/>
      <c r="D27" s="130"/>
      <c r="E27" s="130"/>
      <c r="F27" s="130"/>
      <c r="G27" s="130"/>
      <c r="H27" s="130"/>
      <c r="I27" s="130"/>
      <c r="J27" s="130"/>
      <c r="K27" s="130"/>
      <c r="L27" s="130"/>
      <c r="M27" s="130"/>
      <c r="N27" s="130"/>
      <c r="O27" s="130"/>
      <c r="P27" s="130"/>
      <c r="Q27" s="130"/>
      <c r="R27" s="130"/>
      <c r="S27" s="130"/>
      <c r="T27" s="130"/>
      <c r="U27" s="130"/>
      <c r="V27" s="130"/>
      <c r="W27" s="130"/>
      <c r="X27" s="130"/>
      <c r="Y27" s="130"/>
      <c r="Z27" s="130"/>
      <c r="AA27" s="130"/>
      <c r="AB27" s="130"/>
      <c r="AC27" s="130"/>
      <c r="AD27" s="130"/>
      <c r="AE27" s="130"/>
      <c r="AF27" s="130"/>
      <c r="AG27" s="130"/>
      <c r="AH27" s="130"/>
      <c r="AI27" s="130"/>
      <c r="AJ27" s="130"/>
      <c r="AK27" s="130"/>
      <c r="AL27" s="130"/>
      <c r="AM27" s="130"/>
      <c r="AN27" s="130"/>
      <c r="AO27" s="130"/>
      <c r="AP27" s="130"/>
      <c r="AQ27" s="130"/>
      <c r="AR27" s="130"/>
      <c r="AS27" s="130"/>
      <c r="AT27" s="130"/>
      <c r="AU27" s="130"/>
      <c r="AV27" s="130"/>
      <c r="AW27" s="130"/>
      <c r="AX27" s="130"/>
      <c r="AY27" s="130"/>
      <c r="AZ27" s="130"/>
      <c r="BA27" s="130"/>
      <c r="BB27" s="130"/>
      <c r="BC27" s="130"/>
      <c r="BD27" s="130"/>
      <c r="BE27" s="130"/>
      <c r="BF27" s="130"/>
      <c r="BG27" s="130"/>
      <c r="BH27" s="130"/>
      <c r="BI27" s="130"/>
      <c r="BJ27" s="130"/>
      <c r="BK27" s="130"/>
    </row>
    <row r="28" spans="1:63" ht="13.35" customHeight="1" thickBot="1">
      <c r="A28" s="41" t="s">
        <v>22</v>
      </c>
      <c r="B28" s="99"/>
      <c r="C28" s="131"/>
      <c r="D28" s="131"/>
      <c r="E28" s="131"/>
      <c r="F28" s="131"/>
      <c r="G28" s="131"/>
      <c r="H28" s="131"/>
      <c r="I28" s="131"/>
      <c r="J28" s="131"/>
      <c r="K28" s="131"/>
      <c r="L28" s="131"/>
      <c r="M28" s="131"/>
      <c r="N28" s="131"/>
      <c r="O28" s="131"/>
      <c r="P28" s="131"/>
      <c r="Q28" s="131"/>
      <c r="R28" s="131"/>
      <c r="S28" s="131"/>
      <c r="T28" s="131"/>
      <c r="U28" s="131"/>
      <c r="V28" s="131"/>
      <c r="W28" s="131"/>
      <c r="X28" s="131"/>
      <c r="Y28" s="131"/>
      <c r="Z28" s="131"/>
      <c r="AA28" s="131"/>
      <c r="AB28" s="131"/>
      <c r="AC28" s="131"/>
      <c r="AD28" s="131"/>
      <c r="AE28" s="131"/>
      <c r="AF28" s="131"/>
      <c r="AG28" s="131"/>
      <c r="AH28" s="131"/>
      <c r="AI28" s="131"/>
      <c r="AJ28" s="131"/>
      <c r="AK28" s="131"/>
      <c r="AL28" s="131"/>
      <c r="AM28" s="131"/>
      <c r="AN28" s="131"/>
      <c r="AO28" s="131"/>
      <c r="AP28" s="131"/>
      <c r="AQ28" s="131"/>
      <c r="AR28" s="131"/>
      <c r="AS28" s="131"/>
      <c r="AT28" s="131"/>
      <c r="AU28" s="131"/>
      <c r="AV28" s="131"/>
      <c r="AW28" s="131"/>
      <c r="AX28" s="131"/>
      <c r="AY28" s="131"/>
      <c r="AZ28" s="131"/>
      <c r="BA28" s="131"/>
      <c r="BB28" s="131"/>
      <c r="BC28" s="131"/>
      <c r="BD28" s="131"/>
      <c r="BE28" s="131"/>
      <c r="BF28" s="131"/>
      <c r="BG28" s="131"/>
      <c r="BH28" s="131"/>
      <c r="BI28" s="131"/>
      <c r="BJ28" s="131"/>
      <c r="BK28" s="131"/>
    </row>
    <row r="29" spans="1:63" ht="13.35" customHeight="1">
      <c r="A29" s="17" t="s">
        <v>23</v>
      </c>
      <c r="B29" s="96">
        <f>SUM(B30:B33)</f>
        <v>6712980.7999999998</v>
      </c>
      <c r="C29" s="132">
        <f t="shared" ref="C29:BK29" si="5">SUM(C30:C33)</f>
        <v>4724583</v>
      </c>
      <c r="D29" s="132">
        <f t="shared" si="5"/>
        <v>161</v>
      </c>
      <c r="E29" s="132">
        <f t="shared" si="5"/>
        <v>26971</v>
      </c>
      <c r="F29" s="132">
        <f t="shared" si="5"/>
        <v>18160</v>
      </c>
      <c r="G29" s="132">
        <f t="shared" si="5"/>
        <v>13903</v>
      </c>
      <c r="H29" s="132">
        <f t="shared" si="5"/>
        <v>3813</v>
      </c>
      <c r="I29" s="132">
        <f t="shared" si="5"/>
        <v>40526</v>
      </c>
      <c r="J29" s="132">
        <f t="shared" si="5"/>
        <v>206535</v>
      </c>
      <c r="K29" s="132">
        <f t="shared" si="5"/>
        <v>21031</v>
      </c>
      <c r="L29" s="132">
        <f t="shared" si="5"/>
        <v>18534</v>
      </c>
      <c r="M29" s="132">
        <f t="shared" si="5"/>
        <v>5349</v>
      </c>
      <c r="N29" s="132">
        <f t="shared" si="5"/>
        <v>1606</v>
      </c>
      <c r="O29" s="132">
        <f t="shared" si="5"/>
        <v>196577</v>
      </c>
      <c r="P29" s="132">
        <f t="shared" si="5"/>
        <v>4829</v>
      </c>
      <c r="Q29" s="132">
        <f t="shared" si="5"/>
        <v>12746</v>
      </c>
      <c r="R29" s="132">
        <f t="shared" si="5"/>
        <v>44569</v>
      </c>
      <c r="S29" s="132">
        <f t="shared" si="5"/>
        <v>27359</v>
      </c>
      <c r="T29" s="132">
        <f t="shared" si="5"/>
        <v>9841</v>
      </c>
      <c r="U29" s="132">
        <f t="shared" si="5"/>
        <v>10256</v>
      </c>
      <c r="V29" s="132">
        <f t="shared" si="5"/>
        <v>10740</v>
      </c>
      <c r="W29" s="132">
        <f t="shared" si="5"/>
        <v>7342</v>
      </c>
      <c r="X29" s="132">
        <f t="shared" si="5"/>
        <v>37874</v>
      </c>
      <c r="Y29" s="132">
        <f t="shared" si="5"/>
        <v>8685</v>
      </c>
      <c r="Z29" s="132">
        <f t="shared" si="5"/>
        <v>706</v>
      </c>
      <c r="AA29" s="132">
        <f t="shared" si="5"/>
        <v>11279</v>
      </c>
      <c r="AB29" s="132">
        <f t="shared" si="5"/>
        <v>14700</v>
      </c>
      <c r="AC29" s="132">
        <f t="shared" si="5"/>
        <v>1490</v>
      </c>
      <c r="AD29" s="132">
        <f t="shared" si="5"/>
        <v>27868</v>
      </c>
      <c r="AE29" s="132">
        <f t="shared" si="5"/>
        <v>1862</v>
      </c>
      <c r="AF29" s="132">
        <f t="shared" si="5"/>
        <v>1713</v>
      </c>
      <c r="AG29" s="132">
        <f t="shared" si="5"/>
        <v>2822</v>
      </c>
      <c r="AH29" s="132">
        <f t="shared" si="5"/>
        <v>8181</v>
      </c>
      <c r="AI29" s="132">
        <f t="shared" si="5"/>
        <v>3521</v>
      </c>
      <c r="AJ29" s="132">
        <f t="shared" si="5"/>
        <v>16161</v>
      </c>
      <c r="AK29" s="132">
        <f t="shared" si="5"/>
        <v>5397</v>
      </c>
      <c r="AL29" s="132">
        <f t="shared" si="5"/>
        <v>10701</v>
      </c>
      <c r="AM29" s="132">
        <f t="shared" si="5"/>
        <v>237748</v>
      </c>
      <c r="AN29" s="132">
        <f t="shared" si="5"/>
        <v>6227</v>
      </c>
      <c r="AO29" s="132">
        <f t="shared" si="5"/>
        <v>11941</v>
      </c>
      <c r="AP29" s="132">
        <f t="shared" si="5"/>
        <v>822</v>
      </c>
      <c r="AQ29" s="132">
        <f t="shared" si="5"/>
        <v>10208</v>
      </c>
      <c r="AR29" s="132">
        <f t="shared" si="5"/>
        <v>4041</v>
      </c>
      <c r="AS29" s="132">
        <f t="shared" si="5"/>
        <v>97475</v>
      </c>
      <c r="AT29" s="132">
        <f t="shared" si="5"/>
        <v>4462</v>
      </c>
      <c r="AU29" s="132">
        <f t="shared" si="5"/>
        <v>241689</v>
      </c>
      <c r="AV29" s="132">
        <f t="shared" si="5"/>
        <v>271</v>
      </c>
      <c r="AW29" s="132">
        <f t="shared" si="5"/>
        <v>25501</v>
      </c>
      <c r="AX29" s="132">
        <f t="shared" si="5"/>
        <v>4312</v>
      </c>
      <c r="AY29" s="132">
        <f t="shared" si="5"/>
        <v>10445</v>
      </c>
      <c r="AZ29" s="132">
        <f t="shared" si="5"/>
        <v>101164</v>
      </c>
      <c r="BA29" s="132">
        <f t="shared" si="5"/>
        <v>4799</v>
      </c>
      <c r="BB29" s="132">
        <f t="shared" si="5"/>
        <v>111660</v>
      </c>
      <c r="BC29" s="132">
        <f t="shared" si="5"/>
        <v>16421</v>
      </c>
      <c r="BD29" s="132">
        <f t="shared" si="5"/>
        <v>7104</v>
      </c>
      <c r="BE29" s="132">
        <f t="shared" si="5"/>
        <v>100004.8</v>
      </c>
      <c r="BF29" s="132">
        <f t="shared" si="5"/>
        <v>6245</v>
      </c>
      <c r="BG29" s="132">
        <f t="shared" si="5"/>
        <v>7864</v>
      </c>
      <c r="BH29" s="132">
        <f t="shared" si="5"/>
        <v>12645</v>
      </c>
      <c r="BI29" s="132">
        <f t="shared" si="5"/>
        <v>4406</v>
      </c>
      <c r="BJ29" s="132">
        <f t="shared" si="5"/>
        <v>18430</v>
      </c>
      <c r="BK29" s="132">
        <f t="shared" si="5"/>
        <v>108705</v>
      </c>
    </row>
    <row r="30" spans="1:63" ht="13.35" customHeight="1">
      <c r="A30" s="9" t="s">
        <v>24</v>
      </c>
      <c r="B30" s="98">
        <f t="shared" ref="B30:B33" si="6">SUM(C30:BK30)</f>
        <v>1193037</v>
      </c>
      <c r="C30" s="130">
        <v>949999</v>
      </c>
      <c r="D30" s="130"/>
      <c r="E30" s="130">
        <v>8457</v>
      </c>
      <c r="F30" s="130"/>
      <c r="G30" s="130"/>
      <c r="H30" s="130"/>
      <c r="I30" s="130"/>
      <c r="J30" s="130">
        <v>30034</v>
      </c>
      <c r="K30" s="130">
        <v>13693</v>
      </c>
      <c r="L30" s="130"/>
      <c r="M30" s="130"/>
      <c r="N30" s="130"/>
      <c r="O30" s="130"/>
      <c r="P30" s="130"/>
      <c r="Q30" s="130"/>
      <c r="R30" s="130">
        <v>0</v>
      </c>
      <c r="S30" s="130"/>
      <c r="T30" s="130"/>
      <c r="U30" s="130">
        <v>5832</v>
      </c>
      <c r="V30" s="130"/>
      <c r="W30" s="130"/>
      <c r="X30" s="130">
        <v>440</v>
      </c>
      <c r="Y30" s="130"/>
      <c r="Z30" s="130">
        <v>0</v>
      </c>
      <c r="AA30" s="130"/>
      <c r="AB30" s="130"/>
      <c r="AC30" s="130"/>
      <c r="AD30" s="130"/>
      <c r="AE30" s="130"/>
      <c r="AF30" s="130"/>
      <c r="AG30" s="130"/>
      <c r="AH30" s="130"/>
      <c r="AI30" s="130"/>
      <c r="AJ30" s="130"/>
      <c r="AK30" s="130"/>
      <c r="AL30" s="130"/>
      <c r="AM30" s="130"/>
      <c r="AN30" s="130"/>
      <c r="AO30" s="130"/>
      <c r="AP30" s="130">
        <v>0</v>
      </c>
      <c r="AQ30" s="130"/>
      <c r="AR30" s="130">
        <v>0</v>
      </c>
      <c r="AS30" s="130">
        <v>0</v>
      </c>
      <c r="AT30" s="130"/>
      <c r="AU30" s="130">
        <v>151849</v>
      </c>
      <c r="AV30" s="130"/>
      <c r="AW30" s="130"/>
      <c r="AX30" s="130"/>
      <c r="AY30" s="130">
        <v>0</v>
      </c>
      <c r="AZ30" s="130"/>
      <c r="BA30" s="130">
        <v>0</v>
      </c>
      <c r="BB30" s="130">
        <v>14533</v>
      </c>
      <c r="BC30" s="130"/>
      <c r="BD30" s="130"/>
      <c r="BE30" s="130">
        <v>18200</v>
      </c>
      <c r="BF30" s="130"/>
      <c r="BG30" s="130"/>
      <c r="BH30" s="130">
        <v>0</v>
      </c>
      <c r="BI30" s="130"/>
      <c r="BJ30" s="130"/>
      <c r="BK30" s="130"/>
    </row>
    <row r="31" spans="1:63" ht="13.35" customHeight="1">
      <c r="A31" s="9" t="s">
        <v>25</v>
      </c>
      <c r="B31" s="98">
        <f t="shared" si="6"/>
        <v>37692</v>
      </c>
      <c r="C31" s="130"/>
      <c r="D31" s="130"/>
      <c r="E31" s="130"/>
      <c r="F31" s="130"/>
      <c r="G31" s="130"/>
      <c r="H31" s="130"/>
      <c r="I31" s="130"/>
      <c r="J31" s="130"/>
      <c r="K31" s="130"/>
      <c r="L31" s="130"/>
      <c r="M31" s="130"/>
      <c r="N31" s="130"/>
      <c r="O31" s="130">
        <v>7912</v>
      </c>
      <c r="P31" s="130"/>
      <c r="Q31" s="130"/>
      <c r="R31" s="130">
        <v>0</v>
      </c>
      <c r="S31" s="130"/>
      <c r="T31" s="130"/>
      <c r="U31" s="130"/>
      <c r="V31" s="130"/>
      <c r="W31" s="130"/>
      <c r="X31" s="130"/>
      <c r="Y31" s="130"/>
      <c r="Z31" s="130">
        <v>0</v>
      </c>
      <c r="AA31" s="130"/>
      <c r="AB31" s="130"/>
      <c r="AC31" s="130"/>
      <c r="AD31" s="130"/>
      <c r="AE31" s="130"/>
      <c r="AF31" s="130"/>
      <c r="AG31" s="130"/>
      <c r="AH31" s="130"/>
      <c r="AI31" s="130"/>
      <c r="AJ31" s="130"/>
      <c r="AK31" s="130"/>
      <c r="AL31" s="130"/>
      <c r="AM31" s="130"/>
      <c r="AN31" s="130"/>
      <c r="AO31" s="130"/>
      <c r="AP31" s="130">
        <v>0</v>
      </c>
      <c r="AQ31" s="130"/>
      <c r="AR31" s="130">
        <v>0</v>
      </c>
      <c r="AS31" s="130">
        <v>0</v>
      </c>
      <c r="AT31" s="130"/>
      <c r="AU31" s="130">
        <v>29780</v>
      </c>
      <c r="AV31" s="130"/>
      <c r="AW31" s="130"/>
      <c r="AX31" s="130"/>
      <c r="AY31" s="130">
        <v>0</v>
      </c>
      <c r="AZ31" s="130"/>
      <c r="BA31" s="130">
        <v>0</v>
      </c>
      <c r="BB31" s="130"/>
      <c r="BC31" s="130"/>
      <c r="BD31" s="130"/>
      <c r="BE31" s="130">
        <v>0</v>
      </c>
      <c r="BF31" s="130"/>
      <c r="BG31" s="130"/>
      <c r="BH31" s="130">
        <v>0</v>
      </c>
      <c r="BI31" s="130"/>
      <c r="BJ31" s="130"/>
      <c r="BK31" s="130"/>
    </row>
    <row r="32" spans="1:63" ht="13.35" customHeight="1">
      <c r="A32" s="9" t="s">
        <v>19</v>
      </c>
      <c r="B32" s="98">
        <f t="shared" si="6"/>
        <v>3337608</v>
      </c>
      <c r="C32" s="130">
        <v>2034774</v>
      </c>
      <c r="D32" s="130">
        <v>161</v>
      </c>
      <c r="E32" s="130">
        <v>11880</v>
      </c>
      <c r="F32" s="130">
        <v>18160</v>
      </c>
      <c r="G32" s="130">
        <v>9812</v>
      </c>
      <c r="H32" s="130">
        <v>3813</v>
      </c>
      <c r="I32" s="130">
        <v>18342</v>
      </c>
      <c r="J32" s="130">
        <v>124910</v>
      </c>
      <c r="K32" s="130">
        <v>2469</v>
      </c>
      <c r="L32" s="130">
        <v>8530</v>
      </c>
      <c r="M32" s="130">
        <v>5087</v>
      </c>
      <c r="N32" s="130">
        <v>1606</v>
      </c>
      <c r="O32" s="130">
        <v>97399</v>
      </c>
      <c r="P32" s="130">
        <v>4159</v>
      </c>
      <c r="Q32" s="130">
        <v>11953</v>
      </c>
      <c r="R32" s="130">
        <v>44569</v>
      </c>
      <c r="S32" s="130">
        <v>5335</v>
      </c>
      <c r="T32" s="130"/>
      <c r="U32" s="130">
        <v>1192</v>
      </c>
      <c r="V32" s="130">
        <v>10419</v>
      </c>
      <c r="W32" s="130"/>
      <c r="X32" s="130">
        <v>36288</v>
      </c>
      <c r="Y32" s="130">
        <v>338</v>
      </c>
      <c r="Z32" s="130">
        <v>0</v>
      </c>
      <c r="AA32" s="130">
        <v>11279</v>
      </c>
      <c r="AB32" s="130"/>
      <c r="AC32" s="130">
        <v>1228</v>
      </c>
      <c r="AD32" s="130">
        <v>10313</v>
      </c>
      <c r="AE32" s="130"/>
      <c r="AF32" s="130">
        <v>1713</v>
      </c>
      <c r="AG32" s="130"/>
      <c r="AH32" s="130"/>
      <c r="AI32" s="130">
        <v>3521</v>
      </c>
      <c r="AJ32" s="130">
        <v>8951</v>
      </c>
      <c r="AK32" s="130">
        <v>5397</v>
      </c>
      <c r="AL32" s="130">
        <v>10701</v>
      </c>
      <c r="AM32" s="130">
        <v>237748</v>
      </c>
      <c r="AN32" s="130">
        <v>6183</v>
      </c>
      <c r="AO32" s="130"/>
      <c r="AP32" s="130">
        <v>0</v>
      </c>
      <c r="AQ32" s="130">
        <v>9288</v>
      </c>
      <c r="AR32" s="130">
        <v>0</v>
      </c>
      <c r="AS32" s="130">
        <v>97475</v>
      </c>
      <c r="AT32" s="130">
        <v>4462</v>
      </c>
      <c r="AU32" s="130">
        <v>31880</v>
      </c>
      <c r="AV32" s="130"/>
      <c r="AW32" s="130"/>
      <c r="AX32" s="130">
        <v>2918</v>
      </c>
      <c r="AY32" s="130">
        <v>7639</v>
      </c>
      <c r="AZ32" s="130">
        <v>92155</v>
      </c>
      <c r="BA32" s="130">
        <v>4799</v>
      </c>
      <c r="BB32" s="130">
        <v>78896</v>
      </c>
      <c r="BC32" s="130">
        <v>16421</v>
      </c>
      <c r="BD32" s="130">
        <v>7104</v>
      </c>
      <c r="BE32" s="130">
        <v>81341</v>
      </c>
      <c r="BF32" s="130">
        <v>6245</v>
      </c>
      <c r="BG32" s="130">
        <v>7864</v>
      </c>
      <c r="BH32" s="130">
        <v>12645</v>
      </c>
      <c r="BI32" s="130">
        <v>3962</v>
      </c>
      <c r="BJ32" s="130">
        <v>18430</v>
      </c>
      <c r="BK32" s="130">
        <v>105854</v>
      </c>
    </row>
    <row r="33" spans="1:63" ht="13.35" customHeight="1">
      <c r="A33" s="9" t="s">
        <v>26</v>
      </c>
      <c r="B33" s="98">
        <f t="shared" si="6"/>
        <v>2144643.7999999998</v>
      </c>
      <c r="C33" s="130">
        <v>1739810</v>
      </c>
      <c r="D33" s="130"/>
      <c r="E33" s="130">
        <v>6634</v>
      </c>
      <c r="F33" s="130"/>
      <c r="G33" s="130">
        <v>4091</v>
      </c>
      <c r="H33" s="130"/>
      <c r="I33" s="130">
        <v>22184</v>
      </c>
      <c r="J33" s="130">
        <v>51591</v>
      </c>
      <c r="K33" s="130">
        <v>4869</v>
      </c>
      <c r="L33" s="130">
        <v>10004</v>
      </c>
      <c r="M33" s="130">
        <v>262</v>
      </c>
      <c r="N33" s="130"/>
      <c r="O33" s="130">
        <v>91266</v>
      </c>
      <c r="P33" s="130">
        <v>670</v>
      </c>
      <c r="Q33" s="130">
        <v>793</v>
      </c>
      <c r="R33" s="130">
        <v>0</v>
      </c>
      <c r="S33" s="130">
        <v>22024</v>
      </c>
      <c r="T33" s="130">
        <v>9841</v>
      </c>
      <c r="U33" s="130">
        <v>3232</v>
      </c>
      <c r="V33" s="130">
        <v>321</v>
      </c>
      <c r="W33" s="130">
        <v>7342</v>
      </c>
      <c r="X33" s="130">
        <v>1146</v>
      </c>
      <c r="Y33" s="130">
        <v>8347</v>
      </c>
      <c r="Z33" s="130">
        <v>706</v>
      </c>
      <c r="AA33" s="130"/>
      <c r="AB33" s="130">
        <v>14700</v>
      </c>
      <c r="AC33" s="130">
        <v>262</v>
      </c>
      <c r="AD33" s="130">
        <v>17555</v>
      </c>
      <c r="AE33" s="130">
        <v>1862</v>
      </c>
      <c r="AF33" s="130"/>
      <c r="AG33" s="130">
        <v>2822</v>
      </c>
      <c r="AH33" s="130">
        <v>8181</v>
      </c>
      <c r="AI33" s="130"/>
      <c r="AJ33" s="130">
        <v>7210</v>
      </c>
      <c r="AK33" s="130"/>
      <c r="AL33" s="130"/>
      <c r="AM33" s="130"/>
      <c r="AN33" s="130">
        <v>44</v>
      </c>
      <c r="AO33" s="130">
        <v>11941</v>
      </c>
      <c r="AP33" s="130">
        <v>822</v>
      </c>
      <c r="AQ33" s="130">
        <v>920</v>
      </c>
      <c r="AR33" s="130">
        <v>4041</v>
      </c>
      <c r="AS33" s="130">
        <v>0</v>
      </c>
      <c r="AT33" s="130"/>
      <c r="AU33" s="130">
        <v>28180</v>
      </c>
      <c r="AV33" s="130">
        <v>271</v>
      </c>
      <c r="AW33" s="130">
        <v>25501</v>
      </c>
      <c r="AX33" s="130">
        <v>1394</v>
      </c>
      <c r="AY33" s="130">
        <v>2806</v>
      </c>
      <c r="AZ33" s="130">
        <v>9009</v>
      </c>
      <c r="BA33" s="130">
        <v>0</v>
      </c>
      <c r="BB33" s="130">
        <v>18231</v>
      </c>
      <c r="BC33" s="130"/>
      <c r="BD33" s="130"/>
      <c r="BE33" s="130">
        <v>463.80000000000291</v>
      </c>
      <c r="BF33" s="130"/>
      <c r="BG33" s="130"/>
      <c r="BH33" s="130">
        <v>0</v>
      </c>
      <c r="BI33" s="130">
        <v>444</v>
      </c>
      <c r="BJ33" s="130"/>
      <c r="BK33" s="130">
        <v>2851</v>
      </c>
    </row>
    <row r="34" spans="1:63" ht="13.35" customHeight="1">
      <c r="A34" s="14"/>
      <c r="B34" s="99"/>
      <c r="C34" s="131"/>
      <c r="D34" s="131"/>
      <c r="E34" s="131"/>
      <c r="F34" s="131"/>
      <c r="G34" s="131"/>
      <c r="H34" s="131"/>
      <c r="I34" s="131"/>
      <c r="J34" s="131"/>
      <c r="K34" s="131"/>
      <c r="L34" s="131"/>
      <c r="M34" s="131"/>
      <c r="N34" s="131"/>
      <c r="O34" s="131"/>
      <c r="P34" s="131"/>
      <c r="Q34" s="131"/>
      <c r="R34" s="131"/>
      <c r="S34" s="131"/>
      <c r="T34" s="131"/>
      <c r="U34" s="131"/>
      <c r="V34" s="131"/>
      <c r="W34" s="131"/>
      <c r="X34" s="131"/>
      <c r="Y34" s="131"/>
      <c r="Z34" s="131"/>
      <c r="AA34" s="131"/>
      <c r="AB34" s="131"/>
      <c r="AC34" s="131"/>
      <c r="AD34" s="131"/>
      <c r="AE34" s="131"/>
      <c r="AF34" s="131"/>
      <c r="AG34" s="131"/>
      <c r="AH34" s="131"/>
      <c r="AI34" s="131"/>
      <c r="AJ34" s="131"/>
      <c r="AK34" s="131"/>
      <c r="AL34" s="131"/>
      <c r="AM34" s="131"/>
      <c r="AN34" s="131"/>
      <c r="AO34" s="131"/>
      <c r="AP34" s="131"/>
      <c r="AQ34" s="131"/>
      <c r="AR34" s="131"/>
      <c r="AS34" s="131"/>
      <c r="AT34" s="131"/>
      <c r="AU34" s="131"/>
      <c r="AV34" s="131"/>
      <c r="AW34" s="131"/>
      <c r="AX34" s="131"/>
      <c r="AY34" s="131"/>
      <c r="AZ34" s="131"/>
      <c r="BA34" s="131"/>
      <c r="BB34" s="131"/>
      <c r="BC34" s="131"/>
      <c r="BD34" s="131"/>
      <c r="BE34" s="131"/>
      <c r="BF34" s="131"/>
      <c r="BG34" s="131"/>
      <c r="BH34" s="131"/>
      <c r="BI34" s="131"/>
      <c r="BJ34" s="131"/>
      <c r="BK34" s="131"/>
    </row>
    <row r="35" spans="1:63" ht="13.35" customHeight="1">
      <c r="A35" s="17" t="s">
        <v>27</v>
      </c>
      <c r="B35" s="96">
        <f>SUM(B36:B40)</f>
        <v>6751656.3990000002</v>
      </c>
      <c r="C35" s="132">
        <f t="shared" ref="C35:BK35" si="7">SUM(C36:C40)</f>
        <v>4724583</v>
      </c>
      <c r="D35" s="132">
        <f t="shared" si="7"/>
        <v>161</v>
      </c>
      <c r="E35" s="132">
        <f t="shared" si="7"/>
        <v>26971</v>
      </c>
      <c r="F35" s="132">
        <f t="shared" si="7"/>
        <v>18160</v>
      </c>
      <c r="G35" s="132">
        <f t="shared" si="7"/>
        <v>13903</v>
      </c>
      <c r="H35" s="132">
        <f t="shared" si="7"/>
        <v>3813</v>
      </c>
      <c r="I35" s="132">
        <f t="shared" si="7"/>
        <v>40526</v>
      </c>
      <c r="J35" s="132">
        <f t="shared" si="7"/>
        <v>206535</v>
      </c>
      <c r="K35" s="132">
        <f t="shared" si="7"/>
        <v>21031</v>
      </c>
      <c r="L35" s="132">
        <f t="shared" si="7"/>
        <v>18534</v>
      </c>
      <c r="M35" s="132">
        <f t="shared" si="7"/>
        <v>5349</v>
      </c>
      <c r="N35" s="132">
        <f t="shared" si="7"/>
        <v>1606</v>
      </c>
      <c r="O35" s="132">
        <f t="shared" si="7"/>
        <v>196577</v>
      </c>
      <c r="P35" s="132">
        <f t="shared" si="7"/>
        <v>4829</v>
      </c>
      <c r="Q35" s="132">
        <f t="shared" si="7"/>
        <v>12746</v>
      </c>
      <c r="R35" s="132">
        <f t="shared" si="7"/>
        <v>44569</v>
      </c>
      <c r="S35" s="132">
        <f t="shared" si="7"/>
        <v>27359</v>
      </c>
      <c r="T35" s="132">
        <f t="shared" si="7"/>
        <v>9841</v>
      </c>
      <c r="U35" s="132">
        <f t="shared" si="7"/>
        <v>10256</v>
      </c>
      <c r="V35" s="132">
        <f t="shared" si="7"/>
        <v>10740</v>
      </c>
      <c r="W35" s="132">
        <f t="shared" si="7"/>
        <v>7342</v>
      </c>
      <c r="X35" s="132">
        <f t="shared" si="7"/>
        <v>37874</v>
      </c>
      <c r="Y35" s="132">
        <f t="shared" si="7"/>
        <v>8685</v>
      </c>
      <c r="Z35" s="132">
        <f t="shared" si="7"/>
        <v>706</v>
      </c>
      <c r="AA35" s="132">
        <f t="shared" si="7"/>
        <v>11279</v>
      </c>
      <c r="AB35" s="132">
        <f t="shared" si="7"/>
        <v>14700</v>
      </c>
      <c r="AC35" s="132">
        <f t="shared" si="7"/>
        <v>1490</v>
      </c>
      <c r="AD35" s="132">
        <f t="shared" si="7"/>
        <v>27868</v>
      </c>
      <c r="AE35" s="132">
        <f t="shared" si="7"/>
        <v>1862</v>
      </c>
      <c r="AF35" s="132">
        <f t="shared" si="7"/>
        <v>1713</v>
      </c>
      <c r="AG35" s="132">
        <f t="shared" si="7"/>
        <v>2822</v>
      </c>
      <c r="AH35" s="132">
        <f t="shared" si="7"/>
        <v>8181</v>
      </c>
      <c r="AI35" s="132">
        <f t="shared" si="7"/>
        <v>3521</v>
      </c>
      <c r="AJ35" s="132">
        <f t="shared" si="7"/>
        <v>16161</v>
      </c>
      <c r="AK35" s="132">
        <f t="shared" si="7"/>
        <v>5397</v>
      </c>
      <c r="AL35" s="132">
        <f t="shared" si="7"/>
        <v>10701</v>
      </c>
      <c r="AM35" s="132">
        <f t="shared" si="7"/>
        <v>237748</v>
      </c>
      <c r="AN35" s="132">
        <f t="shared" si="7"/>
        <v>6227</v>
      </c>
      <c r="AO35" s="132">
        <f t="shared" si="7"/>
        <v>11941</v>
      </c>
      <c r="AP35" s="132">
        <f t="shared" si="7"/>
        <v>822</v>
      </c>
      <c r="AQ35" s="132">
        <f t="shared" si="7"/>
        <v>10208</v>
      </c>
      <c r="AR35" s="132">
        <f t="shared" si="7"/>
        <v>4041</v>
      </c>
      <c r="AS35" s="132">
        <f t="shared" si="7"/>
        <v>97475</v>
      </c>
      <c r="AT35" s="132">
        <f t="shared" si="7"/>
        <v>4462</v>
      </c>
      <c r="AU35" s="132">
        <f t="shared" si="7"/>
        <v>241689</v>
      </c>
      <c r="AV35" s="132">
        <f t="shared" si="7"/>
        <v>271</v>
      </c>
      <c r="AW35" s="132">
        <f t="shared" si="7"/>
        <v>25501</v>
      </c>
      <c r="AX35" s="132">
        <f t="shared" si="7"/>
        <v>4312</v>
      </c>
      <c r="AY35" s="132">
        <f t="shared" si="7"/>
        <v>10445</v>
      </c>
      <c r="AZ35" s="132">
        <f t="shared" si="7"/>
        <v>101164</v>
      </c>
      <c r="BA35" s="132">
        <f t="shared" si="7"/>
        <v>4799</v>
      </c>
      <c r="BB35" s="132">
        <f t="shared" si="7"/>
        <v>150335.59899999999</v>
      </c>
      <c r="BC35" s="132">
        <f t="shared" si="7"/>
        <v>16421</v>
      </c>
      <c r="BD35" s="132">
        <f t="shared" si="7"/>
        <v>7104</v>
      </c>
      <c r="BE35" s="132">
        <f t="shared" si="7"/>
        <v>100004.8</v>
      </c>
      <c r="BF35" s="132">
        <f t="shared" si="7"/>
        <v>6245</v>
      </c>
      <c r="BG35" s="132">
        <f t="shared" si="7"/>
        <v>7864</v>
      </c>
      <c r="BH35" s="132">
        <f t="shared" si="7"/>
        <v>12645</v>
      </c>
      <c r="BI35" s="132">
        <f t="shared" si="7"/>
        <v>4406</v>
      </c>
      <c r="BJ35" s="132">
        <f t="shared" si="7"/>
        <v>18430</v>
      </c>
      <c r="BK35" s="132">
        <f t="shared" si="7"/>
        <v>108705</v>
      </c>
    </row>
    <row r="36" spans="1:63" ht="13.35" customHeight="1">
      <c r="A36" s="9" t="s">
        <v>28</v>
      </c>
      <c r="B36" s="98">
        <f t="shared" ref="B36:B40" si="8">SUM(C36:BK36)</f>
        <v>1874209</v>
      </c>
      <c r="C36" s="130">
        <v>968179</v>
      </c>
      <c r="D36" s="130">
        <v>0</v>
      </c>
      <c r="E36" s="130"/>
      <c r="F36" s="130"/>
      <c r="G36" s="130"/>
      <c r="H36" s="130"/>
      <c r="I36" s="130"/>
      <c r="J36" s="130">
        <v>145223</v>
      </c>
      <c r="K36" s="130"/>
      <c r="L36" s="130"/>
      <c r="M36" s="130"/>
      <c r="N36" s="130"/>
      <c r="O36" s="130">
        <v>48583</v>
      </c>
      <c r="P36" s="130"/>
      <c r="Q36" s="130"/>
      <c r="R36" s="130">
        <v>44569</v>
      </c>
      <c r="S36" s="130"/>
      <c r="T36" s="130"/>
      <c r="U36" s="130"/>
      <c r="V36" s="130"/>
      <c r="W36" s="130"/>
      <c r="X36" s="130">
        <v>37874</v>
      </c>
      <c r="Y36" s="130"/>
      <c r="Z36" s="130">
        <v>0</v>
      </c>
      <c r="AA36" s="130"/>
      <c r="AB36" s="130"/>
      <c r="AC36" s="130"/>
      <c r="AD36" s="130"/>
      <c r="AE36" s="130"/>
      <c r="AF36" s="130"/>
      <c r="AG36" s="130"/>
      <c r="AH36" s="130"/>
      <c r="AI36" s="130"/>
      <c r="AJ36" s="130">
        <v>3429</v>
      </c>
      <c r="AK36" s="130"/>
      <c r="AL36" s="130"/>
      <c r="AM36" s="130">
        <v>233122</v>
      </c>
      <c r="AN36" s="130"/>
      <c r="AO36" s="130"/>
      <c r="AP36" s="130">
        <v>0</v>
      </c>
      <c r="AQ36" s="130"/>
      <c r="AR36" s="130">
        <v>0</v>
      </c>
      <c r="AS36" s="130">
        <v>97475</v>
      </c>
      <c r="AT36" s="130"/>
      <c r="AU36" s="130">
        <v>75430</v>
      </c>
      <c r="AV36" s="130"/>
      <c r="AW36" s="130"/>
      <c r="AX36" s="130"/>
      <c r="AY36" s="130">
        <v>0</v>
      </c>
      <c r="AZ36" s="130">
        <v>92155</v>
      </c>
      <c r="BA36" s="130">
        <v>0</v>
      </c>
      <c r="BB36" s="130">
        <v>13180</v>
      </c>
      <c r="BC36" s="130"/>
      <c r="BD36" s="130"/>
      <c r="BE36" s="130">
        <v>90541</v>
      </c>
      <c r="BF36" s="130"/>
      <c r="BG36" s="130"/>
      <c r="BH36" s="130">
        <v>0</v>
      </c>
      <c r="BI36" s="130"/>
      <c r="BJ36" s="130"/>
      <c r="BK36" s="130">
        <v>24449</v>
      </c>
    </row>
    <row r="37" spans="1:63" ht="13.35" customHeight="1">
      <c r="A37" s="9" t="s">
        <v>29</v>
      </c>
      <c r="B37" s="98">
        <f t="shared" si="8"/>
        <v>591917</v>
      </c>
      <c r="C37" s="130">
        <v>419473</v>
      </c>
      <c r="D37" s="130">
        <v>0</v>
      </c>
      <c r="E37" s="130"/>
      <c r="F37" s="130"/>
      <c r="G37" s="130">
        <v>88</v>
      </c>
      <c r="H37" s="130"/>
      <c r="I37" s="130">
        <v>5888</v>
      </c>
      <c r="J37" s="130"/>
      <c r="K37" s="130"/>
      <c r="L37" s="130">
        <v>7904</v>
      </c>
      <c r="M37" s="130">
        <v>20</v>
      </c>
      <c r="N37" s="130"/>
      <c r="O37" s="130">
        <v>38451</v>
      </c>
      <c r="P37" s="130"/>
      <c r="Q37" s="130"/>
      <c r="R37" s="130">
        <v>0</v>
      </c>
      <c r="S37" s="130">
        <v>5200</v>
      </c>
      <c r="T37" s="130"/>
      <c r="U37" s="130">
        <v>2623</v>
      </c>
      <c r="V37" s="130"/>
      <c r="W37" s="130"/>
      <c r="X37" s="130"/>
      <c r="Y37" s="130">
        <v>1974</v>
      </c>
      <c r="Z37" s="130">
        <v>0</v>
      </c>
      <c r="AA37" s="130"/>
      <c r="AB37" s="130">
        <v>1039</v>
      </c>
      <c r="AC37" s="130"/>
      <c r="AD37" s="130">
        <v>5343</v>
      </c>
      <c r="AE37" s="130">
        <v>2</v>
      </c>
      <c r="AF37" s="130"/>
      <c r="AG37" s="130"/>
      <c r="AH37" s="130"/>
      <c r="AI37" s="130"/>
      <c r="AJ37" s="130">
        <v>5219</v>
      </c>
      <c r="AK37" s="130"/>
      <c r="AL37" s="130">
        <v>3309</v>
      </c>
      <c r="AM37" s="130"/>
      <c r="AN37" s="130"/>
      <c r="AO37" s="130"/>
      <c r="AP37" s="130">
        <v>0</v>
      </c>
      <c r="AQ37" s="130"/>
      <c r="AR37" s="130">
        <v>0</v>
      </c>
      <c r="AS37" s="130">
        <v>0</v>
      </c>
      <c r="AT37" s="130"/>
      <c r="AU37" s="130">
        <v>46778</v>
      </c>
      <c r="AV37" s="130"/>
      <c r="AW37" s="130">
        <v>754</v>
      </c>
      <c r="AX37" s="130"/>
      <c r="AY37" s="130">
        <v>0</v>
      </c>
      <c r="AZ37" s="130"/>
      <c r="BA37" s="130">
        <v>0</v>
      </c>
      <c r="BB37" s="130">
        <v>47852</v>
      </c>
      <c r="BC37" s="130"/>
      <c r="BD37" s="130"/>
      <c r="BE37" s="130">
        <v>0</v>
      </c>
      <c r="BF37" s="130"/>
      <c r="BG37" s="130"/>
      <c r="BH37" s="130">
        <v>0</v>
      </c>
      <c r="BI37" s="130"/>
      <c r="BJ37" s="130"/>
      <c r="BK37" s="130"/>
    </row>
    <row r="38" spans="1:63" ht="13.35" customHeight="1">
      <c r="A38" s="9" t="s">
        <v>30</v>
      </c>
      <c r="B38" s="98">
        <f t="shared" si="8"/>
        <v>860523</v>
      </c>
      <c r="C38" s="130">
        <v>822336</v>
      </c>
      <c r="D38" s="130">
        <v>0</v>
      </c>
      <c r="E38" s="130">
        <v>270</v>
      </c>
      <c r="F38" s="130"/>
      <c r="G38" s="130"/>
      <c r="H38" s="130"/>
      <c r="I38" s="130">
        <v>171</v>
      </c>
      <c r="J38" s="130"/>
      <c r="K38" s="130"/>
      <c r="L38" s="130"/>
      <c r="M38" s="130"/>
      <c r="N38" s="130"/>
      <c r="O38" s="130">
        <v>41</v>
      </c>
      <c r="P38" s="130"/>
      <c r="Q38" s="130">
        <v>8367</v>
      </c>
      <c r="R38" s="130">
        <v>0</v>
      </c>
      <c r="S38" s="130"/>
      <c r="T38" s="130"/>
      <c r="U38" s="130"/>
      <c r="V38" s="130"/>
      <c r="W38" s="130"/>
      <c r="X38" s="130"/>
      <c r="Y38" s="130"/>
      <c r="Z38" s="130">
        <v>0</v>
      </c>
      <c r="AA38" s="130"/>
      <c r="AB38" s="130"/>
      <c r="AC38" s="130"/>
      <c r="AD38" s="130">
        <v>283</v>
      </c>
      <c r="AE38" s="130">
        <v>147</v>
      </c>
      <c r="AF38" s="130"/>
      <c r="AG38" s="130"/>
      <c r="AH38" s="130"/>
      <c r="AI38" s="130"/>
      <c r="AJ38" s="130"/>
      <c r="AK38" s="130"/>
      <c r="AL38" s="130"/>
      <c r="AM38" s="130"/>
      <c r="AN38" s="130"/>
      <c r="AO38" s="130"/>
      <c r="AP38" s="130">
        <v>0</v>
      </c>
      <c r="AQ38" s="130"/>
      <c r="AR38" s="130">
        <v>0</v>
      </c>
      <c r="AS38" s="130">
        <v>0</v>
      </c>
      <c r="AT38" s="130"/>
      <c r="AU38" s="130">
        <v>214</v>
      </c>
      <c r="AV38" s="130"/>
      <c r="AW38" s="130"/>
      <c r="AX38" s="130"/>
      <c r="AY38" s="130">
        <v>0</v>
      </c>
      <c r="AZ38" s="130"/>
      <c r="BA38" s="130">
        <v>0</v>
      </c>
      <c r="BB38" s="130">
        <v>21692</v>
      </c>
      <c r="BC38" s="130"/>
      <c r="BD38" s="130"/>
      <c r="BE38" s="130">
        <v>0</v>
      </c>
      <c r="BF38" s="130"/>
      <c r="BG38" s="130">
        <v>7002</v>
      </c>
      <c r="BH38" s="130">
        <v>0</v>
      </c>
      <c r="BI38" s="130"/>
      <c r="BJ38" s="130"/>
      <c r="BK38" s="130"/>
    </row>
    <row r="39" spans="1:63" ht="13.35" customHeight="1">
      <c r="A39" s="9" t="s">
        <v>31</v>
      </c>
      <c r="B39" s="98">
        <f t="shared" si="8"/>
        <v>903408</v>
      </c>
      <c r="C39" s="130">
        <v>635141</v>
      </c>
      <c r="D39" s="130">
        <v>0</v>
      </c>
      <c r="E39" s="130">
        <v>4447</v>
      </c>
      <c r="F39" s="130">
        <v>5469</v>
      </c>
      <c r="G39" s="130">
        <v>9812</v>
      </c>
      <c r="H39" s="130"/>
      <c r="I39" s="130">
        <v>5875</v>
      </c>
      <c r="J39" s="130"/>
      <c r="K39" s="130"/>
      <c r="L39" s="130">
        <v>8270</v>
      </c>
      <c r="M39" s="130">
        <v>5087</v>
      </c>
      <c r="N39" s="130"/>
      <c r="O39" s="130">
        <v>69891</v>
      </c>
      <c r="P39" s="130">
        <v>1249</v>
      </c>
      <c r="Q39" s="130">
        <v>1956</v>
      </c>
      <c r="R39" s="130">
        <v>0</v>
      </c>
      <c r="S39" s="130">
        <v>13692</v>
      </c>
      <c r="T39" s="130"/>
      <c r="U39" s="130"/>
      <c r="V39" s="130">
        <v>10419</v>
      </c>
      <c r="W39" s="130"/>
      <c r="X39" s="130"/>
      <c r="Y39" s="130">
        <v>4103</v>
      </c>
      <c r="Z39" s="130">
        <v>0</v>
      </c>
      <c r="AA39" s="130"/>
      <c r="AB39" s="130"/>
      <c r="AC39" s="130"/>
      <c r="AD39" s="130">
        <v>18165</v>
      </c>
      <c r="AE39" s="130"/>
      <c r="AF39" s="130"/>
      <c r="AG39" s="130"/>
      <c r="AH39" s="130"/>
      <c r="AI39" s="130"/>
      <c r="AJ39" s="130"/>
      <c r="AK39" s="130"/>
      <c r="AL39" s="130"/>
      <c r="AM39" s="130"/>
      <c r="AN39" s="130"/>
      <c r="AO39" s="130"/>
      <c r="AP39" s="130">
        <v>0</v>
      </c>
      <c r="AQ39" s="130"/>
      <c r="AR39" s="130">
        <v>1633</v>
      </c>
      <c r="AS39" s="130">
        <v>0</v>
      </c>
      <c r="AT39" s="130"/>
      <c r="AU39" s="130">
        <v>48552</v>
      </c>
      <c r="AV39" s="130"/>
      <c r="AW39" s="130">
        <v>18189</v>
      </c>
      <c r="AX39" s="130">
        <v>45</v>
      </c>
      <c r="AY39" s="130">
        <v>2598</v>
      </c>
      <c r="AZ39" s="130"/>
      <c r="BA39" s="130">
        <v>0</v>
      </c>
      <c r="BB39" s="130">
        <v>28936</v>
      </c>
      <c r="BC39" s="130"/>
      <c r="BD39" s="130">
        <v>2331</v>
      </c>
      <c r="BE39" s="130">
        <v>0</v>
      </c>
      <c r="BF39" s="130">
        <v>2934</v>
      </c>
      <c r="BG39" s="130">
        <v>395</v>
      </c>
      <c r="BH39" s="130">
        <v>0</v>
      </c>
      <c r="BI39" s="130">
        <v>4219</v>
      </c>
      <c r="BJ39" s="130"/>
      <c r="BK39" s="130"/>
    </row>
    <row r="40" spans="1:63" ht="13.35" customHeight="1">
      <c r="A40" s="9" t="s">
        <v>26</v>
      </c>
      <c r="B40" s="98">
        <f t="shared" si="8"/>
        <v>2521599.3989999997</v>
      </c>
      <c r="C40" s="130">
        <v>1879454</v>
      </c>
      <c r="D40" s="130">
        <v>161</v>
      </c>
      <c r="E40" s="130">
        <v>22254</v>
      </c>
      <c r="F40" s="130">
        <v>12691</v>
      </c>
      <c r="G40" s="130">
        <v>4003</v>
      </c>
      <c r="H40" s="130">
        <v>3813</v>
      </c>
      <c r="I40" s="130">
        <v>28592</v>
      </c>
      <c r="J40" s="130">
        <v>61312</v>
      </c>
      <c r="K40" s="130">
        <v>21031</v>
      </c>
      <c r="L40" s="130">
        <v>2360</v>
      </c>
      <c r="M40" s="130">
        <v>242</v>
      </c>
      <c r="N40" s="130">
        <v>1606</v>
      </c>
      <c r="O40" s="130">
        <v>39611</v>
      </c>
      <c r="P40" s="130">
        <v>3580</v>
      </c>
      <c r="Q40" s="130">
        <v>2423</v>
      </c>
      <c r="R40" s="130">
        <v>0</v>
      </c>
      <c r="S40" s="130">
        <v>8467</v>
      </c>
      <c r="T40" s="130">
        <v>9841</v>
      </c>
      <c r="U40" s="130">
        <v>7633</v>
      </c>
      <c r="V40" s="130">
        <v>321</v>
      </c>
      <c r="W40" s="130">
        <v>7342</v>
      </c>
      <c r="X40" s="130">
        <v>0</v>
      </c>
      <c r="Y40" s="130">
        <v>2608</v>
      </c>
      <c r="Z40" s="130">
        <v>706</v>
      </c>
      <c r="AA40" s="130">
        <v>11279</v>
      </c>
      <c r="AB40" s="130">
        <v>13661</v>
      </c>
      <c r="AC40" s="130">
        <v>1490</v>
      </c>
      <c r="AD40" s="130">
        <v>4077</v>
      </c>
      <c r="AE40" s="130">
        <v>1713</v>
      </c>
      <c r="AF40" s="130">
        <v>1713</v>
      </c>
      <c r="AG40" s="130">
        <v>2822</v>
      </c>
      <c r="AH40" s="130">
        <v>8181</v>
      </c>
      <c r="AI40" s="130">
        <v>3521</v>
      </c>
      <c r="AJ40" s="130">
        <v>7513</v>
      </c>
      <c r="AK40" s="130">
        <v>5397</v>
      </c>
      <c r="AL40" s="130">
        <v>7392</v>
      </c>
      <c r="AM40" s="130">
        <v>4626</v>
      </c>
      <c r="AN40" s="130">
        <v>6227</v>
      </c>
      <c r="AO40" s="130">
        <v>11941</v>
      </c>
      <c r="AP40" s="130">
        <v>822</v>
      </c>
      <c r="AQ40" s="130">
        <v>10208</v>
      </c>
      <c r="AR40" s="130">
        <v>2408</v>
      </c>
      <c r="AS40" s="130">
        <v>0</v>
      </c>
      <c r="AT40" s="130">
        <v>4462</v>
      </c>
      <c r="AU40" s="130">
        <v>70715</v>
      </c>
      <c r="AV40" s="130">
        <v>271</v>
      </c>
      <c r="AW40" s="130">
        <v>6558</v>
      </c>
      <c r="AX40" s="130">
        <v>4267</v>
      </c>
      <c r="AY40" s="130">
        <v>7847</v>
      </c>
      <c r="AZ40" s="130">
        <v>9009</v>
      </c>
      <c r="BA40" s="130">
        <v>4799</v>
      </c>
      <c r="BB40" s="130">
        <v>38675.599000000002</v>
      </c>
      <c r="BC40" s="130">
        <v>16421</v>
      </c>
      <c r="BD40" s="130">
        <v>4773</v>
      </c>
      <c r="BE40" s="130">
        <v>9463.7999999999993</v>
      </c>
      <c r="BF40" s="130">
        <v>3311</v>
      </c>
      <c r="BG40" s="130">
        <v>467</v>
      </c>
      <c r="BH40" s="130">
        <v>12645</v>
      </c>
      <c r="BI40" s="130">
        <v>187</v>
      </c>
      <c r="BJ40" s="130">
        <v>18430</v>
      </c>
      <c r="BK40" s="130">
        <v>84256</v>
      </c>
    </row>
    <row r="41" spans="1:63" ht="13.35" customHeight="1" thickBot="1">
      <c r="A41" s="5"/>
      <c r="B41" s="100"/>
      <c r="C41" s="130"/>
      <c r="D41" s="130"/>
      <c r="E41" s="130"/>
      <c r="F41" s="130"/>
      <c r="G41" s="130"/>
      <c r="H41" s="130"/>
      <c r="I41" s="130"/>
      <c r="J41" s="130"/>
      <c r="K41" s="130"/>
      <c r="L41" s="130"/>
      <c r="M41" s="130"/>
      <c r="N41" s="130"/>
      <c r="O41" s="130"/>
      <c r="P41" s="130"/>
      <c r="Q41" s="130"/>
      <c r="R41" s="130"/>
      <c r="S41" s="130"/>
      <c r="T41" s="130"/>
      <c r="U41" s="130"/>
      <c r="V41" s="130"/>
      <c r="W41" s="130"/>
      <c r="X41" s="130"/>
      <c r="Y41" s="130"/>
      <c r="Z41" s="130"/>
      <c r="AA41" s="130"/>
      <c r="AB41" s="130"/>
      <c r="AC41" s="130"/>
      <c r="AD41" s="130"/>
      <c r="AE41" s="130"/>
      <c r="AF41" s="130"/>
      <c r="AG41" s="130"/>
      <c r="AH41" s="130"/>
      <c r="AI41" s="130"/>
      <c r="AJ41" s="130"/>
      <c r="AK41" s="130"/>
      <c r="AL41" s="130"/>
      <c r="AM41" s="130"/>
      <c r="AN41" s="130"/>
      <c r="AO41" s="130"/>
      <c r="AP41" s="130"/>
      <c r="AQ41" s="130"/>
      <c r="AR41" s="130"/>
      <c r="AS41" s="130"/>
      <c r="AT41" s="130"/>
      <c r="AU41" s="130"/>
      <c r="AV41" s="130"/>
      <c r="AW41" s="130"/>
      <c r="AX41" s="130"/>
      <c r="AY41" s="130"/>
      <c r="AZ41" s="130"/>
      <c r="BA41" s="130"/>
      <c r="BB41" s="130"/>
      <c r="BC41" s="130"/>
      <c r="BD41" s="130"/>
      <c r="BE41" s="130"/>
      <c r="BF41" s="130"/>
      <c r="BG41" s="130"/>
      <c r="BH41" s="130"/>
      <c r="BI41" s="130"/>
      <c r="BJ41" s="130"/>
      <c r="BK41" s="130"/>
    </row>
    <row r="42" spans="1:63" ht="13.35" customHeight="1" thickBot="1">
      <c r="A42" s="41" t="s">
        <v>32</v>
      </c>
      <c r="B42" s="105"/>
      <c r="C42" s="131"/>
      <c r="D42" s="131"/>
      <c r="E42" s="131"/>
      <c r="F42" s="131"/>
      <c r="G42" s="131"/>
      <c r="H42" s="131"/>
      <c r="I42" s="131"/>
      <c r="J42" s="131"/>
      <c r="K42" s="131"/>
      <c r="L42" s="131"/>
      <c r="M42" s="131"/>
      <c r="N42" s="131"/>
      <c r="O42" s="131"/>
      <c r="P42" s="131"/>
      <c r="Q42" s="131"/>
      <c r="R42" s="131"/>
      <c r="S42" s="131"/>
      <c r="T42" s="131"/>
      <c r="U42" s="131"/>
      <c r="V42" s="131"/>
      <c r="W42" s="131"/>
      <c r="X42" s="131"/>
      <c r="Y42" s="131"/>
      <c r="Z42" s="131"/>
      <c r="AA42" s="131"/>
      <c r="AB42" s="131"/>
      <c r="AC42" s="131"/>
      <c r="AD42" s="131"/>
      <c r="AE42" s="131"/>
      <c r="AF42" s="131"/>
      <c r="AG42" s="131"/>
      <c r="AH42" s="131"/>
      <c r="AI42" s="131"/>
      <c r="AJ42" s="131"/>
      <c r="AK42" s="131"/>
      <c r="AL42" s="131"/>
      <c r="AM42" s="131"/>
      <c r="AN42" s="131"/>
      <c r="AO42" s="131"/>
      <c r="AP42" s="131"/>
      <c r="AQ42" s="131"/>
      <c r="AR42" s="131"/>
      <c r="AS42" s="131"/>
      <c r="AT42" s="131"/>
      <c r="AU42" s="131"/>
      <c r="AV42" s="131"/>
      <c r="AW42" s="131"/>
      <c r="AX42" s="131"/>
      <c r="AY42" s="131"/>
      <c r="AZ42" s="131"/>
      <c r="BA42" s="131"/>
      <c r="BB42" s="131"/>
      <c r="BC42" s="131"/>
      <c r="BD42" s="131"/>
      <c r="BE42" s="131"/>
      <c r="BF42" s="131"/>
      <c r="BG42" s="131"/>
      <c r="BH42" s="131"/>
      <c r="BI42" s="131"/>
      <c r="BJ42" s="131"/>
      <c r="BK42" s="131"/>
    </row>
    <row r="43" spans="1:63" ht="13.35" customHeight="1">
      <c r="A43" s="19" t="s">
        <v>12</v>
      </c>
      <c r="B43" s="98">
        <f>B16</f>
        <v>19902725</v>
      </c>
      <c r="C43" s="130">
        <v>11228636</v>
      </c>
      <c r="D43" s="130">
        <v>25009</v>
      </c>
      <c r="E43" s="130">
        <v>77437</v>
      </c>
      <c r="F43" s="130">
        <v>40230</v>
      </c>
      <c r="G43" s="130">
        <v>51970</v>
      </c>
      <c r="H43" s="130">
        <v>11434</v>
      </c>
      <c r="I43" s="130">
        <v>325908</v>
      </c>
      <c r="J43" s="130">
        <v>428631</v>
      </c>
      <c r="K43" s="130">
        <v>58307</v>
      </c>
      <c r="L43" s="130">
        <v>144923</v>
      </c>
      <c r="M43" s="130">
        <v>33286</v>
      </c>
      <c r="N43" s="130">
        <v>7089</v>
      </c>
      <c r="O43" s="130">
        <v>1729622</v>
      </c>
      <c r="P43" s="130">
        <v>25045</v>
      </c>
      <c r="Q43" s="130">
        <v>25940</v>
      </c>
      <c r="R43" s="130">
        <v>250855</v>
      </c>
      <c r="S43" s="130">
        <v>297288</v>
      </c>
      <c r="T43" s="130">
        <v>21532</v>
      </c>
      <c r="U43" s="130">
        <v>112539</v>
      </c>
      <c r="V43" s="130">
        <v>37606</v>
      </c>
      <c r="W43" s="130">
        <v>54564</v>
      </c>
      <c r="X43" s="130">
        <v>374429</v>
      </c>
      <c r="Y43" s="130">
        <v>132091</v>
      </c>
      <c r="Z43" s="130">
        <f t="shared" ref="Z43:BK43" si="9">SUM(Z16)</f>
        <v>39146</v>
      </c>
      <c r="AA43" s="130">
        <f t="shared" si="9"/>
        <v>31390</v>
      </c>
      <c r="AB43" s="130">
        <f t="shared" si="9"/>
        <v>55805</v>
      </c>
      <c r="AC43" s="130">
        <f t="shared" si="9"/>
        <v>140275</v>
      </c>
      <c r="AD43" s="130">
        <f t="shared" si="9"/>
        <v>681681</v>
      </c>
      <c r="AE43" s="130">
        <f t="shared" si="9"/>
        <v>21433</v>
      </c>
      <c r="AF43" s="130">
        <f t="shared" si="9"/>
        <v>21504</v>
      </c>
      <c r="AG43" s="130">
        <f t="shared" si="9"/>
        <v>55992</v>
      </c>
      <c r="AH43" s="130">
        <f t="shared" si="9"/>
        <v>42640</v>
      </c>
      <c r="AI43" s="130">
        <f t="shared" si="9"/>
        <v>52191</v>
      </c>
      <c r="AJ43" s="130">
        <f t="shared" si="9"/>
        <v>138127</v>
      </c>
      <c r="AK43" s="130">
        <f t="shared" si="9"/>
        <v>38455</v>
      </c>
      <c r="AL43" s="130">
        <f t="shared" si="9"/>
        <v>85693</v>
      </c>
      <c r="AM43" s="130">
        <f t="shared" si="9"/>
        <v>298238</v>
      </c>
      <c r="AN43" s="130">
        <f t="shared" si="9"/>
        <v>32200</v>
      </c>
      <c r="AO43" s="130">
        <f t="shared" si="9"/>
        <v>51734</v>
      </c>
      <c r="AP43" s="130">
        <f t="shared" si="9"/>
        <v>14705</v>
      </c>
      <c r="AQ43" s="130">
        <v>33163</v>
      </c>
      <c r="AR43" s="130">
        <f t="shared" si="9"/>
        <v>32826</v>
      </c>
      <c r="AS43" s="130">
        <f t="shared" si="9"/>
        <v>155139</v>
      </c>
      <c r="AT43" s="130">
        <f t="shared" si="9"/>
        <v>49024</v>
      </c>
      <c r="AU43" s="130">
        <f t="shared" si="9"/>
        <v>840280</v>
      </c>
      <c r="AV43" s="130">
        <f t="shared" si="9"/>
        <v>17706</v>
      </c>
      <c r="AW43" s="130">
        <f t="shared" si="9"/>
        <v>93874</v>
      </c>
      <c r="AX43" s="130">
        <f t="shared" si="9"/>
        <v>33170</v>
      </c>
      <c r="AY43" s="130">
        <f t="shared" si="9"/>
        <v>36622</v>
      </c>
      <c r="AZ43" s="130">
        <f t="shared" si="9"/>
        <v>275092</v>
      </c>
      <c r="BA43" s="130">
        <f t="shared" si="9"/>
        <v>88815</v>
      </c>
      <c r="BB43" s="130">
        <f t="shared" si="9"/>
        <v>360316</v>
      </c>
      <c r="BC43" s="130">
        <f t="shared" si="9"/>
        <v>30486</v>
      </c>
      <c r="BD43" s="130">
        <f t="shared" si="9"/>
        <v>20056</v>
      </c>
      <c r="BE43" s="130">
        <f t="shared" si="9"/>
        <v>180965</v>
      </c>
      <c r="BF43" s="130">
        <f t="shared" si="9"/>
        <v>29434</v>
      </c>
      <c r="BG43" s="130">
        <f t="shared" si="9"/>
        <v>27177</v>
      </c>
      <c r="BH43" s="130">
        <f t="shared" si="9"/>
        <v>127241</v>
      </c>
      <c r="BI43" s="130">
        <v>24074</v>
      </c>
      <c r="BJ43" s="130">
        <f t="shared" si="9"/>
        <v>48940</v>
      </c>
      <c r="BK43" s="130">
        <f t="shared" si="9"/>
        <v>102745</v>
      </c>
    </row>
    <row r="44" spans="1:63" ht="13.35" customHeight="1">
      <c r="A44" s="19" t="s">
        <v>27</v>
      </c>
      <c r="B44" s="98">
        <f>B35</f>
        <v>6751656.3990000002</v>
      </c>
      <c r="C44" s="130">
        <v>4724583</v>
      </c>
      <c r="D44" s="130">
        <v>161</v>
      </c>
      <c r="E44" s="130">
        <v>26971</v>
      </c>
      <c r="F44" s="130">
        <v>18160</v>
      </c>
      <c r="G44" s="130">
        <v>13903</v>
      </c>
      <c r="H44" s="130">
        <v>3813</v>
      </c>
      <c r="I44" s="130">
        <v>40526</v>
      </c>
      <c r="J44" s="130">
        <v>206535</v>
      </c>
      <c r="K44" s="130">
        <v>21031</v>
      </c>
      <c r="L44" s="130">
        <v>18534</v>
      </c>
      <c r="M44" s="130">
        <v>5349</v>
      </c>
      <c r="N44" s="130">
        <v>1606</v>
      </c>
      <c r="O44" s="130">
        <v>196577</v>
      </c>
      <c r="P44" s="130">
        <v>4829</v>
      </c>
      <c r="Q44" s="130">
        <v>12746</v>
      </c>
      <c r="R44" s="130">
        <v>44569</v>
      </c>
      <c r="S44" s="130">
        <v>27359</v>
      </c>
      <c r="T44" s="130">
        <v>9841</v>
      </c>
      <c r="U44" s="130">
        <v>10256</v>
      </c>
      <c r="V44" s="130">
        <v>10740</v>
      </c>
      <c r="W44" s="130">
        <v>7342</v>
      </c>
      <c r="X44" s="130">
        <v>37874</v>
      </c>
      <c r="Y44" s="130">
        <v>8685</v>
      </c>
      <c r="Z44" s="130">
        <f t="shared" ref="Z44:BK44" si="10">SUM(Z35)</f>
        <v>706</v>
      </c>
      <c r="AA44" s="130">
        <f t="shared" si="10"/>
        <v>11279</v>
      </c>
      <c r="AB44" s="130">
        <f t="shared" si="10"/>
        <v>14700</v>
      </c>
      <c r="AC44" s="130">
        <f t="shared" si="10"/>
        <v>1490</v>
      </c>
      <c r="AD44" s="130">
        <f t="shared" si="10"/>
        <v>27868</v>
      </c>
      <c r="AE44" s="130">
        <f t="shared" si="10"/>
        <v>1862</v>
      </c>
      <c r="AF44" s="130">
        <f t="shared" si="10"/>
        <v>1713</v>
      </c>
      <c r="AG44" s="130">
        <f t="shared" si="10"/>
        <v>2822</v>
      </c>
      <c r="AH44" s="130">
        <f t="shared" si="10"/>
        <v>8181</v>
      </c>
      <c r="AI44" s="130">
        <f t="shared" si="10"/>
        <v>3521</v>
      </c>
      <c r="AJ44" s="130">
        <f t="shared" si="10"/>
        <v>16161</v>
      </c>
      <c r="AK44" s="130">
        <f t="shared" si="10"/>
        <v>5397</v>
      </c>
      <c r="AL44" s="130">
        <f t="shared" si="10"/>
        <v>10701</v>
      </c>
      <c r="AM44" s="130">
        <f t="shared" si="10"/>
        <v>237748</v>
      </c>
      <c r="AN44" s="130">
        <f t="shared" si="10"/>
        <v>6227</v>
      </c>
      <c r="AO44" s="130">
        <f t="shared" si="10"/>
        <v>11941</v>
      </c>
      <c r="AP44" s="130">
        <f t="shared" si="10"/>
        <v>822</v>
      </c>
      <c r="AQ44" s="130">
        <v>10208</v>
      </c>
      <c r="AR44" s="130">
        <f t="shared" si="10"/>
        <v>4041</v>
      </c>
      <c r="AS44" s="130">
        <f t="shared" si="10"/>
        <v>97475</v>
      </c>
      <c r="AT44" s="130">
        <f t="shared" si="10"/>
        <v>4462</v>
      </c>
      <c r="AU44" s="130">
        <f t="shared" si="10"/>
        <v>241689</v>
      </c>
      <c r="AV44" s="130">
        <f t="shared" si="10"/>
        <v>271</v>
      </c>
      <c r="AW44" s="130">
        <f t="shared" si="10"/>
        <v>25501</v>
      </c>
      <c r="AX44" s="130">
        <f t="shared" si="10"/>
        <v>4312</v>
      </c>
      <c r="AY44" s="130">
        <f t="shared" si="10"/>
        <v>10445</v>
      </c>
      <c r="AZ44" s="130">
        <f t="shared" si="10"/>
        <v>101164</v>
      </c>
      <c r="BA44" s="130">
        <f t="shared" si="10"/>
        <v>4799</v>
      </c>
      <c r="BB44" s="130">
        <f t="shared" si="10"/>
        <v>150335.59899999999</v>
      </c>
      <c r="BC44" s="130">
        <f t="shared" si="10"/>
        <v>16421</v>
      </c>
      <c r="BD44" s="130">
        <f t="shared" si="10"/>
        <v>7104</v>
      </c>
      <c r="BE44" s="130">
        <f t="shared" si="10"/>
        <v>100004.8</v>
      </c>
      <c r="BF44" s="130">
        <f t="shared" si="10"/>
        <v>6245</v>
      </c>
      <c r="BG44" s="130">
        <f t="shared" si="10"/>
        <v>7864</v>
      </c>
      <c r="BH44" s="130">
        <f t="shared" si="10"/>
        <v>12645</v>
      </c>
      <c r="BI44" s="130">
        <v>4406</v>
      </c>
      <c r="BJ44" s="130">
        <f t="shared" si="10"/>
        <v>18430</v>
      </c>
      <c r="BK44" s="130">
        <f t="shared" si="10"/>
        <v>108705</v>
      </c>
    </row>
    <row r="45" spans="1:63" ht="13.35" customHeight="1">
      <c r="A45" s="10"/>
      <c r="B45" s="100"/>
      <c r="C45" s="130"/>
      <c r="D45" s="130"/>
      <c r="E45" s="130"/>
      <c r="F45" s="130"/>
      <c r="G45" s="130"/>
      <c r="H45" s="130"/>
      <c r="I45" s="130"/>
      <c r="J45" s="130"/>
      <c r="K45" s="130"/>
      <c r="L45" s="130"/>
      <c r="M45" s="130"/>
      <c r="N45" s="130"/>
      <c r="O45" s="130"/>
      <c r="P45" s="130"/>
      <c r="Q45" s="130"/>
      <c r="R45" s="130"/>
      <c r="S45" s="130"/>
      <c r="T45" s="130"/>
      <c r="U45" s="130"/>
      <c r="V45" s="130"/>
      <c r="W45" s="130"/>
      <c r="X45" s="130"/>
      <c r="Y45" s="130"/>
      <c r="Z45" s="130"/>
      <c r="AA45" s="130"/>
      <c r="AB45" s="130"/>
      <c r="AC45" s="130"/>
      <c r="AD45" s="130"/>
      <c r="AE45" s="130"/>
      <c r="AF45" s="130"/>
      <c r="AG45" s="130"/>
      <c r="AH45" s="130"/>
      <c r="AI45" s="130"/>
      <c r="AJ45" s="130"/>
      <c r="AK45" s="130"/>
      <c r="AL45" s="130"/>
      <c r="AM45" s="130"/>
      <c r="AN45" s="130"/>
      <c r="AO45" s="130"/>
      <c r="AP45" s="130"/>
      <c r="AQ45" s="130"/>
      <c r="AR45" s="130"/>
      <c r="AS45" s="130"/>
      <c r="AT45" s="130"/>
      <c r="AU45" s="130"/>
      <c r="AV45" s="130"/>
      <c r="AW45" s="130"/>
      <c r="AX45" s="130"/>
      <c r="AY45" s="130"/>
      <c r="AZ45" s="130"/>
      <c r="BA45" s="130"/>
      <c r="BB45" s="130"/>
      <c r="BC45" s="130"/>
      <c r="BD45" s="130"/>
      <c r="BE45" s="130"/>
      <c r="BF45" s="130"/>
      <c r="BG45" s="130"/>
      <c r="BH45" s="130"/>
      <c r="BI45" s="130"/>
      <c r="BJ45" s="130"/>
      <c r="BK45" s="130"/>
    </row>
    <row r="46" spans="1:63" ht="13.35" customHeight="1">
      <c r="A46" s="18" t="s">
        <v>33</v>
      </c>
      <c r="B46" s="101">
        <f>SUM(B43:B44)</f>
        <v>26654381.399</v>
      </c>
      <c r="C46" s="133">
        <f t="shared" ref="C46:BK46" si="11">SUM(C43:C44)</f>
        <v>15953219</v>
      </c>
      <c r="D46" s="133">
        <f t="shared" si="11"/>
        <v>25170</v>
      </c>
      <c r="E46" s="133">
        <f t="shared" si="11"/>
        <v>104408</v>
      </c>
      <c r="F46" s="133">
        <f t="shared" si="11"/>
        <v>58390</v>
      </c>
      <c r="G46" s="133">
        <f t="shared" si="11"/>
        <v>65873</v>
      </c>
      <c r="H46" s="133">
        <f t="shared" si="11"/>
        <v>15247</v>
      </c>
      <c r="I46" s="133">
        <f t="shared" si="11"/>
        <v>366434</v>
      </c>
      <c r="J46" s="133">
        <f t="shared" si="11"/>
        <v>635166</v>
      </c>
      <c r="K46" s="133">
        <f t="shared" si="11"/>
        <v>79338</v>
      </c>
      <c r="L46" s="133">
        <f t="shared" si="11"/>
        <v>163457</v>
      </c>
      <c r="M46" s="133">
        <f t="shared" si="11"/>
        <v>38635</v>
      </c>
      <c r="N46" s="133">
        <f t="shared" si="11"/>
        <v>8695</v>
      </c>
      <c r="O46" s="133">
        <f t="shared" si="11"/>
        <v>1926199</v>
      </c>
      <c r="P46" s="133">
        <f t="shared" si="11"/>
        <v>29874</v>
      </c>
      <c r="Q46" s="133">
        <f t="shared" si="11"/>
        <v>38686</v>
      </c>
      <c r="R46" s="133">
        <f t="shared" si="11"/>
        <v>295424</v>
      </c>
      <c r="S46" s="133">
        <f t="shared" si="11"/>
        <v>324647</v>
      </c>
      <c r="T46" s="133">
        <f t="shared" si="11"/>
        <v>31373</v>
      </c>
      <c r="U46" s="133">
        <f t="shared" si="11"/>
        <v>122795</v>
      </c>
      <c r="V46" s="133">
        <f t="shared" si="11"/>
        <v>48346</v>
      </c>
      <c r="W46" s="133">
        <f t="shared" si="11"/>
        <v>61906</v>
      </c>
      <c r="X46" s="133">
        <f t="shared" si="11"/>
        <v>412303</v>
      </c>
      <c r="Y46" s="133">
        <f t="shared" si="11"/>
        <v>140776</v>
      </c>
      <c r="Z46" s="133">
        <f t="shared" si="11"/>
        <v>39852</v>
      </c>
      <c r="AA46" s="133">
        <f t="shared" si="11"/>
        <v>42669</v>
      </c>
      <c r="AB46" s="133">
        <f t="shared" si="11"/>
        <v>70505</v>
      </c>
      <c r="AC46" s="133">
        <f t="shared" si="11"/>
        <v>141765</v>
      </c>
      <c r="AD46" s="133">
        <f t="shared" si="11"/>
        <v>709549</v>
      </c>
      <c r="AE46" s="133">
        <f t="shared" si="11"/>
        <v>23295</v>
      </c>
      <c r="AF46" s="133">
        <f t="shared" si="11"/>
        <v>23217</v>
      </c>
      <c r="AG46" s="133">
        <f t="shared" si="11"/>
        <v>58814</v>
      </c>
      <c r="AH46" s="133">
        <f t="shared" si="11"/>
        <v>50821</v>
      </c>
      <c r="AI46" s="133">
        <f t="shared" si="11"/>
        <v>55712</v>
      </c>
      <c r="AJ46" s="133">
        <f t="shared" si="11"/>
        <v>154288</v>
      </c>
      <c r="AK46" s="133">
        <f t="shared" si="11"/>
        <v>43852</v>
      </c>
      <c r="AL46" s="133">
        <f t="shared" si="11"/>
        <v>96394</v>
      </c>
      <c r="AM46" s="133">
        <f t="shared" si="11"/>
        <v>535986</v>
      </c>
      <c r="AN46" s="133">
        <f t="shared" si="11"/>
        <v>38427</v>
      </c>
      <c r="AO46" s="133">
        <f t="shared" si="11"/>
        <v>63675</v>
      </c>
      <c r="AP46" s="133">
        <f t="shared" si="11"/>
        <v>15527</v>
      </c>
      <c r="AQ46" s="133">
        <f t="shared" si="11"/>
        <v>43371</v>
      </c>
      <c r="AR46" s="133">
        <f t="shared" si="11"/>
        <v>36867</v>
      </c>
      <c r="AS46" s="133">
        <f t="shared" si="11"/>
        <v>252614</v>
      </c>
      <c r="AT46" s="133">
        <f t="shared" si="11"/>
        <v>53486</v>
      </c>
      <c r="AU46" s="133">
        <f t="shared" si="11"/>
        <v>1081969</v>
      </c>
      <c r="AV46" s="133">
        <f t="shared" si="11"/>
        <v>17977</v>
      </c>
      <c r="AW46" s="133">
        <f t="shared" si="11"/>
        <v>119375</v>
      </c>
      <c r="AX46" s="133">
        <f t="shared" si="11"/>
        <v>37482</v>
      </c>
      <c r="AY46" s="133">
        <f t="shared" si="11"/>
        <v>47067</v>
      </c>
      <c r="AZ46" s="133">
        <f t="shared" si="11"/>
        <v>376256</v>
      </c>
      <c r="BA46" s="133">
        <f t="shared" si="11"/>
        <v>93614</v>
      </c>
      <c r="BB46" s="133">
        <f t="shared" si="11"/>
        <v>510651.59899999999</v>
      </c>
      <c r="BC46" s="133">
        <f t="shared" si="11"/>
        <v>46907</v>
      </c>
      <c r="BD46" s="133">
        <f t="shared" si="11"/>
        <v>27160</v>
      </c>
      <c r="BE46" s="133">
        <f t="shared" si="11"/>
        <v>280969.8</v>
      </c>
      <c r="BF46" s="133">
        <f t="shared" si="11"/>
        <v>35679</v>
      </c>
      <c r="BG46" s="133">
        <f t="shared" si="11"/>
        <v>35041</v>
      </c>
      <c r="BH46" s="133">
        <f t="shared" si="11"/>
        <v>139886</v>
      </c>
      <c r="BI46" s="133">
        <f t="shared" si="11"/>
        <v>28480</v>
      </c>
      <c r="BJ46" s="133">
        <f t="shared" si="11"/>
        <v>67370</v>
      </c>
      <c r="BK46" s="133">
        <f t="shared" si="11"/>
        <v>211450</v>
      </c>
    </row>
    <row r="47" spans="1:63" s="22" customFormat="1" ht="12" customHeight="1">
      <c r="A47" s="20"/>
      <c r="B47" s="21"/>
      <c r="D47" s="27"/>
      <c r="E47" s="27"/>
      <c r="F47" s="27"/>
      <c r="G47" s="27"/>
      <c r="H47" s="27"/>
      <c r="I47" s="27"/>
      <c r="X47" s="27"/>
      <c r="Y47" s="27"/>
      <c r="Z47" s="26"/>
      <c r="AA47" s="27"/>
      <c r="AB47" s="27"/>
      <c r="AC47" s="27"/>
      <c r="AR47" s="27"/>
      <c r="AS47" s="27"/>
      <c r="AT47" s="27"/>
      <c r="AU47" s="27"/>
      <c r="AV47" s="27"/>
      <c r="AW47" s="27"/>
    </row>
    <row r="48" spans="1:63" s="22" customFormat="1" ht="12.75" customHeight="1">
      <c r="A48" s="23"/>
      <c r="B48" s="21"/>
      <c r="D48" s="27"/>
      <c r="E48" s="27"/>
      <c r="F48" s="27"/>
      <c r="G48" s="27"/>
      <c r="H48" s="27"/>
      <c r="I48" s="27"/>
      <c r="X48" s="27"/>
      <c r="Y48" s="27"/>
      <c r="Z48" s="27"/>
      <c r="AA48" s="27"/>
      <c r="AB48" s="27"/>
      <c r="AC48" s="27"/>
      <c r="AR48" s="27"/>
      <c r="AS48" s="27"/>
      <c r="AT48" s="27"/>
      <c r="AU48" s="27"/>
      <c r="AV48" s="27"/>
      <c r="AW48" s="27"/>
    </row>
    <row r="49" spans="1:49" s="22" customFormat="1" ht="12.75" customHeight="1">
      <c r="A49" s="24"/>
      <c r="B49" s="21"/>
      <c r="D49" s="27"/>
      <c r="E49" s="27"/>
      <c r="F49" s="27"/>
      <c r="G49" s="27"/>
      <c r="H49" s="27"/>
      <c r="I49" s="27"/>
      <c r="X49" s="27"/>
      <c r="Y49" s="27"/>
      <c r="Z49" s="27"/>
      <c r="AA49" s="27"/>
      <c r="AB49" s="27"/>
      <c r="AC49" s="27"/>
      <c r="AR49" s="27"/>
      <c r="AS49" s="27"/>
      <c r="AT49" s="27"/>
      <c r="AU49" s="27"/>
      <c r="AV49" s="27"/>
      <c r="AW49" s="27"/>
    </row>
    <row r="50" spans="1:49">
      <c r="A50" s="23"/>
    </row>
    <row r="51" spans="1:49">
      <c r="A51" s="23"/>
    </row>
    <row r="52" spans="1:49">
      <c r="A52" s="23"/>
    </row>
  </sheetData>
  <phoneticPr fontId="5" type="noConversion"/>
  <pageMargins left="0.75" right="0.75" top="1" bottom="1" header="0.5" footer="0.5"/>
  <pageSetup paperSize="9"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dimension ref="A1:BK52"/>
  <sheetViews>
    <sheetView workbookViewId="0">
      <pane xSplit="1" ySplit="4" topLeftCell="B32" activePane="bottomRight" state="frozen"/>
      <selection pane="topRight" activeCell="B1" sqref="B1"/>
      <selection pane="bottomLeft" activeCell="A5" sqref="A5"/>
      <selection pane="bottomRight" activeCell="A3" sqref="A3"/>
    </sheetView>
  </sheetViews>
  <sheetFormatPr defaultRowHeight="12.75"/>
  <cols>
    <col min="1" max="1" width="44.28515625" style="11" customWidth="1"/>
    <col min="2" max="2" width="12.7109375" style="31" customWidth="1"/>
    <col min="3" max="3" width="13.42578125" style="1" customWidth="1"/>
    <col min="4" max="4" width="7.85546875" style="1" bestFit="1" customWidth="1"/>
    <col min="5" max="5" width="8.140625" style="1" customWidth="1"/>
    <col min="6" max="6" width="8.42578125" style="1" customWidth="1"/>
    <col min="7" max="7" width="11.7109375" style="1" customWidth="1"/>
    <col min="8" max="8" width="8.7109375" style="1" customWidth="1"/>
    <col min="9" max="9" width="13" style="1" customWidth="1"/>
    <col min="10" max="14" width="9.140625" style="1"/>
    <col min="15" max="15" width="11" style="1" customWidth="1"/>
    <col min="16" max="16" width="12.42578125" style="1" customWidth="1"/>
    <col min="17" max="17" width="9.140625" style="1"/>
    <col min="18" max="18" width="14.28515625" style="1" customWidth="1"/>
    <col min="19" max="19" width="11.5703125" style="1" customWidth="1"/>
    <col min="20" max="22" width="9.140625" style="1"/>
    <col min="23" max="23" width="10" style="1" bestFit="1" customWidth="1"/>
    <col min="24" max="24" width="9.28515625" style="1" customWidth="1"/>
    <col min="25" max="25" width="9" style="1" customWidth="1"/>
    <col min="26" max="26" width="8.28515625" style="1" customWidth="1"/>
    <col min="27" max="27" width="7.85546875" style="1" bestFit="1" customWidth="1"/>
    <col min="28" max="28" width="8.7109375" style="1" bestFit="1" customWidth="1"/>
    <col min="29" max="29" width="9.28515625" style="1" bestFit="1" customWidth="1"/>
    <col min="30" max="42" width="9.140625" style="1"/>
    <col min="43" max="43" width="9.28515625" style="1" customWidth="1"/>
    <col min="44" max="44" width="10.42578125" style="1" customWidth="1"/>
    <col min="45" max="45" width="11.7109375" style="1" customWidth="1"/>
    <col min="46" max="46" width="9.42578125" style="1" customWidth="1"/>
    <col min="47" max="47" width="10" style="1" customWidth="1"/>
    <col min="48" max="48" width="10.42578125" style="1" customWidth="1"/>
    <col min="49" max="49" width="9.28515625" style="1" customWidth="1"/>
    <col min="50" max="50" width="9.140625" style="1"/>
    <col min="51" max="51" width="10" style="1" customWidth="1"/>
    <col min="52" max="52" width="10.7109375" style="1" customWidth="1"/>
    <col min="53" max="59" width="9.140625" style="1"/>
    <col min="60" max="61" width="11.28515625" style="1" customWidth="1"/>
    <col min="62" max="62" width="10.85546875" style="1" customWidth="1"/>
    <col min="63" max="63" width="9.140625" style="1"/>
    <col min="64" max="16384" width="9.140625" style="2"/>
  </cols>
  <sheetData>
    <row r="1" spans="1:63" ht="48.75" customHeight="1" thickBot="1">
      <c r="A1" s="42" t="s">
        <v>48</v>
      </c>
      <c r="B1" s="28"/>
      <c r="T1" s="270"/>
    </row>
    <row r="2" spans="1:63" ht="13.5" thickBot="1">
      <c r="A2" s="13"/>
      <c r="B2" s="28"/>
    </row>
    <row r="3" spans="1:63" ht="15" customHeight="1">
      <c r="A3" s="109"/>
      <c r="B3" s="119" t="s">
        <v>44</v>
      </c>
      <c r="C3" s="125" t="s">
        <v>50</v>
      </c>
      <c r="D3" s="125" t="s">
        <v>51</v>
      </c>
      <c r="E3" s="125" t="s">
        <v>52</v>
      </c>
      <c r="F3" s="125" t="s">
        <v>53</v>
      </c>
      <c r="G3" s="125" t="s">
        <v>54</v>
      </c>
      <c r="H3" s="125" t="s">
        <v>55</v>
      </c>
      <c r="I3" s="125" t="s">
        <v>56</v>
      </c>
      <c r="J3" s="125" t="s">
        <v>57</v>
      </c>
      <c r="K3" s="125" t="s">
        <v>58</v>
      </c>
      <c r="L3" s="125" t="s">
        <v>59</v>
      </c>
      <c r="M3" s="125" t="s">
        <v>60</v>
      </c>
      <c r="N3" s="125" t="s">
        <v>61</v>
      </c>
      <c r="O3" s="125" t="s">
        <v>62</v>
      </c>
      <c r="P3" s="125" t="s">
        <v>63</v>
      </c>
      <c r="Q3" s="125" t="s">
        <v>64</v>
      </c>
      <c r="R3" s="125" t="s">
        <v>65</v>
      </c>
      <c r="S3" s="125" t="s">
        <v>66</v>
      </c>
      <c r="T3" s="125" t="s">
        <v>67</v>
      </c>
      <c r="U3" s="125" t="s">
        <v>68</v>
      </c>
      <c r="V3" s="125" t="s">
        <v>69</v>
      </c>
      <c r="W3" s="125" t="s">
        <v>70</v>
      </c>
      <c r="X3" s="125" t="s">
        <v>71</v>
      </c>
      <c r="Y3" s="125" t="s">
        <v>72</v>
      </c>
      <c r="Z3" s="125" t="s">
        <v>73</v>
      </c>
      <c r="AA3" s="125" t="s">
        <v>74</v>
      </c>
      <c r="AB3" s="125" t="s">
        <v>75</v>
      </c>
      <c r="AC3" s="125" t="s">
        <v>76</v>
      </c>
      <c r="AD3" s="125" t="s">
        <v>77</v>
      </c>
      <c r="AE3" s="125" t="s">
        <v>78</v>
      </c>
      <c r="AF3" s="125" t="s">
        <v>79</v>
      </c>
      <c r="AG3" s="125" t="s">
        <v>80</v>
      </c>
      <c r="AH3" s="125" t="s">
        <v>81</v>
      </c>
      <c r="AI3" s="125" t="s">
        <v>82</v>
      </c>
      <c r="AJ3" s="125" t="s">
        <v>83</v>
      </c>
      <c r="AK3" s="125" t="s">
        <v>84</v>
      </c>
      <c r="AL3" s="125" t="s">
        <v>85</v>
      </c>
      <c r="AM3" s="125" t="s">
        <v>86</v>
      </c>
      <c r="AN3" s="125" t="s">
        <v>87</v>
      </c>
      <c r="AO3" s="125" t="s">
        <v>88</v>
      </c>
      <c r="AP3" s="125" t="s">
        <v>89</v>
      </c>
      <c r="AQ3" s="125" t="s">
        <v>90</v>
      </c>
      <c r="AR3" s="125" t="s">
        <v>91</v>
      </c>
      <c r="AS3" s="125" t="s">
        <v>92</v>
      </c>
      <c r="AT3" s="125" t="s">
        <v>93</v>
      </c>
      <c r="AU3" s="125" t="s">
        <v>94</v>
      </c>
      <c r="AV3" s="125" t="s">
        <v>95</v>
      </c>
      <c r="AW3" s="125" t="s">
        <v>96</v>
      </c>
      <c r="AX3" s="125" t="s">
        <v>97</v>
      </c>
      <c r="AY3" s="125" t="s">
        <v>98</v>
      </c>
      <c r="AZ3" s="125" t="s">
        <v>99</v>
      </c>
      <c r="BA3" s="125" t="s">
        <v>100</v>
      </c>
      <c r="BB3" s="125" t="s">
        <v>101</v>
      </c>
      <c r="BC3" s="125" t="s">
        <v>102</v>
      </c>
      <c r="BD3" s="125" t="s">
        <v>103</v>
      </c>
      <c r="BE3" s="125" t="s">
        <v>104</v>
      </c>
      <c r="BF3" s="125" t="s">
        <v>105</v>
      </c>
      <c r="BG3" s="125" t="s">
        <v>106</v>
      </c>
      <c r="BH3" s="125" t="s">
        <v>107</v>
      </c>
      <c r="BI3" s="125" t="s">
        <v>108</v>
      </c>
      <c r="BJ3" s="125" t="s">
        <v>109</v>
      </c>
      <c r="BK3" s="127" t="s">
        <v>110</v>
      </c>
    </row>
    <row r="4" spans="1:63" ht="13.5" thickBot="1">
      <c r="A4" s="110" t="s">
        <v>0</v>
      </c>
      <c r="B4" s="128"/>
      <c r="C4" s="126"/>
      <c r="D4" s="126"/>
      <c r="E4" s="126"/>
      <c r="F4" s="126"/>
      <c r="G4" s="126"/>
      <c r="H4" s="126"/>
      <c r="I4" s="126"/>
      <c r="J4" s="126"/>
      <c r="K4" s="126"/>
      <c r="L4" s="126"/>
      <c r="M4" s="126"/>
      <c r="N4" s="126"/>
      <c r="O4" s="126"/>
      <c r="P4" s="126"/>
      <c r="Q4" s="126"/>
      <c r="R4" s="126"/>
      <c r="S4" s="126"/>
      <c r="T4" s="126"/>
      <c r="U4" s="126"/>
      <c r="V4" s="126"/>
      <c r="W4" s="126"/>
      <c r="X4" s="126"/>
      <c r="Y4" s="126"/>
      <c r="Z4" s="126"/>
      <c r="AA4" s="126"/>
      <c r="AB4" s="126"/>
      <c r="AC4" s="126"/>
      <c r="AD4" s="126"/>
      <c r="AE4" s="126"/>
      <c r="AF4" s="126"/>
      <c r="AG4" s="126"/>
      <c r="AH4" s="126"/>
      <c r="AI4" s="126"/>
      <c r="AJ4" s="126"/>
      <c r="AK4" s="126"/>
      <c r="AL4" s="126"/>
      <c r="AM4" s="126"/>
      <c r="AN4" s="126"/>
      <c r="AO4" s="126"/>
      <c r="AP4" s="126"/>
      <c r="AQ4" s="126"/>
      <c r="AR4" s="126"/>
      <c r="AS4" s="126"/>
      <c r="AT4" s="126"/>
      <c r="AU4" s="126"/>
      <c r="AV4" s="126"/>
      <c r="AW4" s="126"/>
      <c r="AX4" s="126"/>
      <c r="AY4" s="126"/>
      <c r="AZ4" s="126"/>
      <c r="BA4" s="126"/>
      <c r="BB4" s="126"/>
      <c r="BC4" s="126"/>
      <c r="BD4" s="126"/>
      <c r="BE4" s="126"/>
      <c r="BF4" s="126"/>
      <c r="BG4" s="126"/>
      <c r="BH4" s="126"/>
      <c r="BI4" s="126"/>
      <c r="BJ4" s="126"/>
      <c r="BK4" s="129"/>
    </row>
    <row r="5" spans="1:63" ht="13.35" customHeight="1" thickBot="1">
      <c r="A5" s="5"/>
      <c r="B5" s="7"/>
    </row>
    <row r="6" spans="1:63" ht="13.35" customHeight="1" thickBot="1">
      <c r="A6" s="41" t="s">
        <v>3</v>
      </c>
      <c r="B6" s="111"/>
      <c r="C6" s="90"/>
      <c r="D6" s="90"/>
      <c r="E6" s="90"/>
      <c r="F6" s="90"/>
      <c r="G6" s="90"/>
      <c r="H6" s="90"/>
      <c r="I6" s="90"/>
      <c r="J6" s="90"/>
      <c r="K6" s="90"/>
      <c r="L6" s="90"/>
      <c r="M6" s="90"/>
      <c r="N6" s="90"/>
      <c r="O6" s="90"/>
      <c r="P6" s="90"/>
      <c r="Q6" s="90"/>
      <c r="R6" s="90"/>
      <c r="S6" s="90"/>
      <c r="T6" s="90"/>
      <c r="U6" s="90"/>
      <c r="V6" s="90"/>
      <c r="W6" s="111"/>
      <c r="X6" s="111"/>
      <c r="Y6" s="111"/>
      <c r="Z6" s="111"/>
      <c r="AA6" s="111"/>
      <c r="AB6" s="111"/>
      <c r="AC6" s="111"/>
      <c r="AD6" s="111"/>
      <c r="AE6" s="111"/>
      <c r="AF6" s="111"/>
      <c r="AG6" s="111"/>
      <c r="AH6" s="111"/>
      <c r="AI6" s="111"/>
      <c r="AJ6" s="111"/>
      <c r="AK6" s="111"/>
      <c r="AL6" s="111"/>
      <c r="AM6" s="111"/>
      <c r="AN6" s="111"/>
      <c r="AO6" s="111"/>
      <c r="AP6" s="90"/>
      <c r="AQ6" s="90"/>
      <c r="AR6" s="90"/>
      <c r="AS6" s="90"/>
      <c r="AT6" s="90"/>
      <c r="AU6" s="90"/>
      <c r="AV6" s="90"/>
      <c r="AW6" s="90"/>
      <c r="AX6" s="90"/>
      <c r="AY6" s="90"/>
      <c r="AZ6" s="90"/>
      <c r="BA6" s="90"/>
      <c r="BB6" s="90"/>
      <c r="BC6" s="90"/>
      <c r="BD6" s="90"/>
      <c r="BE6" s="90"/>
      <c r="BF6" s="90"/>
      <c r="BG6" s="90"/>
      <c r="BH6" s="90"/>
      <c r="BI6" s="90"/>
      <c r="BJ6" s="90"/>
      <c r="BK6" s="90"/>
    </row>
    <row r="7" spans="1:63" ht="13.35" customHeight="1">
      <c r="A7" s="17" t="s">
        <v>4</v>
      </c>
      <c r="B7" s="96">
        <f>SUM(B8:B14)</f>
        <v>28404556.614000004</v>
      </c>
      <c r="C7" s="112">
        <f t="shared" ref="C7:AO7" si="0">SUM(C8:C14)</f>
        <v>16806585</v>
      </c>
      <c r="D7" s="112">
        <f t="shared" si="0"/>
        <v>34435</v>
      </c>
      <c r="E7" s="112">
        <f t="shared" si="0"/>
        <v>154488.31699999998</v>
      </c>
      <c r="F7" s="112">
        <f t="shared" si="0"/>
        <v>64002</v>
      </c>
      <c r="G7" s="112">
        <f t="shared" si="0"/>
        <v>62146</v>
      </c>
      <c r="H7" s="112">
        <f t="shared" si="0"/>
        <v>22028</v>
      </c>
      <c r="I7" s="112">
        <f t="shared" si="0"/>
        <v>388605</v>
      </c>
      <c r="J7" s="112">
        <f t="shared" si="0"/>
        <v>667167</v>
      </c>
      <c r="K7" s="112">
        <f t="shared" si="0"/>
        <v>57712</v>
      </c>
      <c r="L7" s="112">
        <f t="shared" si="0"/>
        <v>170445</v>
      </c>
      <c r="M7" s="112">
        <f t="shared" si="0"/>
        <v>59933</v>
      </c>
      <c r="N7" s="112">
        <f t="shared" si="0"/>
        <v>19698</v>
      </c>
      <c r="O7" s="112">
        <f t="shared" si="0"/>
        <v>2091113</v>
      </c>
      <c r="P7" s="112">
        <f t="shared" si="0"/>
        <v>20442</v>
      </c>
      <c r="Q7" s="112">
        <f t="shared" si="0"/>
        <v>31118</v>
      </c>
      <c r="R7" s="112">
        <f t="shared" si="0"/>
        <v>425714</v>
      </c>
      <c r="S7" s="112">
        <f t="shared" si="0"/>
        <v>340213</v>
      </c>
      <c r="T7" s="112">
        <f t="shared" si="0"/>
        <v>28022</v>
      </c>
      <c r="U7" s="112">
        <f t="shared" si="0"/>
        <v>157600</v>
      </c>
      <c r="V7" s="112">
        <f t="shared" si="0"/>
        <v>80940</v>
      </c>
      <c r="W7" s="112">
        <f t="shared" si="0"/>
        <v>40321</v>
      </c>
      <c r="X7" s="112">
        <f t="shared" si="0"/>
        <v>350345</v>
      </c>
      <c r="Y7" s="112">
        <f t="shared" si="0"/>
        <v>115241</v>
      </c>
      <c r="Z7" s="112">
        <f t="shared" si="0"/>
        <v>38865</v>
      </c>
      <c r="AA7" s="112">
        <f t="shared" si="0"/>
        <v>52221</v>
      </c>
      <c r="AB7" s="112">
        <f t="shared" si="0"/>
        <v>89464</v>
      </c>
      <c r="AC7" s="112">
        <f t="shared" si="0"/>
        <v>252888</v>
      </c>
      <c r="AD7" s="112">
        <f t="shared" si="0"/>
        <v>850765.29700000002</v>
      </c>
      <c r="AE7" s="112">
        <f t="shared" si="0"/>
        <v>19954</v>
      </c>
      <c r="AF7" s="112">
        <f t="shared" si="0"/>
        <v>36152</v>
      </c>
      <c r="AG7" s="112">
        <f t="shared" si="0"/>
        <v>148024</v>
      </c>
      <c r="AH7" s="112">
        <f t="shared" si="0"/>
        <v>40592</v>
      </c>
      <c r="AI7" s="112">
        <f t="shared" si="0"/>
        <v>63576</v>
      </c>
      <c r="AJ7" s="112">
        <f t="shared" si="0"/>
        <v>254491</v>
      </c>
      <c r="AK7" s="112">
        <f t="shared" si="0"/>
        <v>46218</v>
      </c>
      <c r="AL7" s="112">
        <f t="shared" si="0"/>
        <v>106199</v>
      </c>
      <c r="AM7" s="112">
        <f t="shared" si="0"/>
        <v>391338</v>
      </c>
      <c r="AN7" s="112">
        <f t="shared" si="0"/>
        <v>34049</v>
      </c>
      <c r="AO7" s="112">
        <f t="shared" si="0"/>
        <v>34992</v>
      </c>
      <c r="AP7" s="112">
        <f>SUM(AP8:AP14)</f>
        <v>13937</v>
      </c>
      <c r="AQ7" s="112">
        <f t="shared" ref="AQ7:BJ7" si="1">SUM(AQ8:AQ14)</f>
        <v>44664</v>
      </c>
      <c r="AR7" s="112">
        <f t="shared" si="1"/>
        <v>43482</v>
      </c>
      <c r="AS7" s="112">
        <f t="shared" si="1"/>
        <v>280154</v>
      </c>
      <c r="AT7" s="112">
        <f t="shared" si="1"/>
        <v>35308</v>
      </c>
      <c r="AU7" s="112">
        <f t="shared" si="1"/>
        <v>1012606</v>
      </c>
      <c r="AV7" s="112">
        <f t="shared" si="1"/>
        <v>18987</v>
      </c>
      <c r="AW7" s="112">
        <f t="shared" si="1"/>
        <v>110499</v>
      </c>
      <c r="AX7" s="112">
        <f t="shared" si="1"/>
        <v>44056</v>
      </c>
      <c r="AY7" s="112">
        <f t="shared" si="1"/>
        <v>34937</v>
      </c>
      <c r="AZ7" s="112">
        <f t="shared" si="1"/>
        <v>410739</v>
      </c>
      <c r="BA7" s="112">
        <f t="shared" si="1"/>
        <v>88724</v>
      </c>
      <c r="BB7" s="112">
        <f t="shared" si="1"/>
        <v>577221</v>
      </c>
      <c r="BC7" s="112">
        <f t="shared" si="1"/>
        <v>48673</v>
      </c>
      <c r="BD7" s="112">
        <f t="shared" si="1"/>
        <v>34235</v>
      </c>
      <c r="BE7" s="112">
        <f t="shared" si="1"/>
        <v>352771</v>
      </c>
      <c r="BF7" s="112">
        <f t="shared" si="1"/>
        <v>47361</v>
      </c>
      <c r="BG7" s="112">
        <f t="shared" si="1"/>
        <v>40787</v>
      </c>
      <c r="BH7" s="112">
        <f t="shared" si="1"/>
        <v>136616</v>
      </c>
      <c r="BI7" s="112">
        <f t="shared" si="1"/>
        <v>32241</v>
      </c>
      <c r="BJ7" s="112">
        <f t="shared" si="1"/>
        <v>101721</v>
      </c>
      <c r="BK7" s="112">
        <f>SUM(BK8:BK14)</f>
        <v>246736</v>
      </c>
    </row>
    <row r="8" spans="1:63" ht="13.35" customHeight="1">
      <c r="A8" s="9" t="s">
        <v>5</v>
      </c>
      <c r="B8" s="98">
        <f>SUM(C8:BK8)</f>
        <v>5502934</v>
      </c>
      <c r="C8" s="107">
        <v>3912439</v>
      </c>
      <c r="D8" s="107">
        <v>0</v>
      </c>
      <c r="E8" s="107">
        <v>46318</v>
      </c>
      <c r="F8" s="107">
        <v>0</v>
      </c>
      <c r="G8" s="107">
        <v>4068</v>
      </c>
      <c r="H8" s="107">
        <v>152</v>
      </c>
      <c r="I8" s="107">
        <v>200582</v>
      </c>
      <c r="J8" s="107">
        <v>0</v>
      </c>
      <c r="K8" s="107">
        <v>12032</v>
      </c>
      <c r="L8" s="107">
        <v>73716</v>
      </c>
      <c r="M8" s="107">
        <v>10515</v>
      </c>
      <c r="N8" s="107">
        <v>55</v>
      </c>
      <c r="O8" s="107">
        <v>399137</v>
      </c>
      <c r="P8" s="107">
        <v>1168</v>
      </c>
      <c r="Q8" s="107">
        <v>3056</v>
      </c>
      <c r="R8" s="107">
        <v>0</v>
      </c>
      <c r="S8" s="107">
        <v>87889</v>
      </c>
      <c r="T8" s="107">
        <v>0</v>
      </c>
      <c r="U8" s="107">
        <v>26232</v>
      </c>
      <c r="V8" s="107">
        <v>5611</v>
      </c>
      <c r="W8" s="107">
        <v>0</v>
      </c>
      <c r="X8" s="107">
        <v>0</v>
      </c>
      <c r="Y8" s="107">
        <v>41667</v>
      </c>
      <c r="Z8" s="107">
        <v>1398</v>
      </c>
      <c r="AA8" s="107">
        <v>441</v>
      </c>
      <c r="AB8" s="107">
        <v>12422</v>
      </c>
      <c r="AC8" s="107">
        <v>0</v>
      </c>
      <c r="AD8" s="107">
        <v>163424</v>
      </c>
      <c r="AE8" s="107">
        <v>2552</v>
      </c>
      <c r="AF8" s="107">
        <v>3339</v>
      </c>
      <c r="AG8" s="107">
        <v>0</v>
      </c>
      <c r="AH8" s="107">
        <v>13814</v>
      </c>
      <c r="AI8" s="107">
        <v>6605</v>
      </c>
      <c r="AJ8" s="107">
        <v>25075</v>
      </c>
      <c r="AK8" s="107">
        <v>1054</v>
      </c>
      <c r="AL8" s="107">
        <v>26226</v>
      </c>
      <c r="AM8" s="107">
        <v>0</v>
      </c>
      <c r="AN8" s="107">
        <v>0</v>
      </c>
      <c r="AO8" s="107">
        <v>1688</v>
      </c>
      <c r="AP8" s="107">
        <v>1840</v>
      </c>
      <c r="AQ8" s="107">
        <v>102</v>
      </c>
      <c r="AR8" s="107">
        <v>12436</v>
      </c>
      <c r="AS8" s="107">
        <v>0</v>
      </c>
      <c r="AT8" s="107">
        <v>2472</v>
      </c>
      <c r="AU8" s="107">
        <v>126418</v>
      </c>
      <c r="AV8" s="107">
        <v>457</v>
      </c>
      <c r="AW8" s="107">
        <v>27351</v>
      </c>
      <c r="AX8" s="107">
        <v>5428</v>
      </c>
      <c r="AY8" s="107">
        <v>121</v>
      </c>
      <c r="AZ8" s="107">
        <v>0</v>
      </c>
      <c r="BA8" s="107">
        <v>18430</v>
      </c>
      <c r="BB8" s="107">
        <v>170526</v>
      </c>
      <c r="BC8" s="107">
        <v>0</v>
      </c>
      <c r="BD8" s="107">
        <v>0</v>
      </c>
      <c r="BE8" s="107">
        <v>0</v>
      </c>
      <c r="BF8" s="107">
        <v>766</v>
      </c>
      <c r="BG8" s="107">
        <v>6796</v>
      </c>
      <c r="BH8" s="107">
        <v>41941</v>
      </c>
      <c r="BI8" s="107">
        <v>3406</v>
      </c>
      <c r="BJ8" s="107">
        <v>1769</v>
      </c>
      <c r="BK8" s="107">
        <v>0</v>
      </c>
    </row>
    <row r="9" spans="1:63" ht="13.35" customHeight="1">
      <c r="A9" s="9" t="s">
        <v>6</v>
      </c>
      <c r="B9" s="98">
        <f t="shared" ref="B9:B14" si="2">SUM(C9:BK9)</f>
        <v>9795971.0010000002</v>
      </c>
      <c r="C9" s="107">
        <v>6309610</v>
      </c>
      <c r="D9" s="107">
        <v>0</v>
      </c>
      <c r="E9" s="107">
        <v>6226.0150000000003</v>
      </c>
      <c r="F9" s="107">
        <v>0</v>
      </c>
      <c r="G9" s="107">
        <v>11434</v>
      </c>
      <c r="H9" s="107">
        <v>0</v>
      </c>
      <c r="I9" s="107">
        <v>62003</v>
      </c>
      <c r="J9" s="107">
        <v>201995</v>
      </c>
      <c r="K9" s="107">
        <v>1346</v>
      </c>
      <c r="L9" s="107">
        <v>28962</v>
      </c>
      <c r="M9" s="107">
        <v>17704</v>
      </c>
      <c r="N9" s="107">
        <v>156</v>
      </c>
      <c r="O9" s="107">
        <v>952439</v>
      </c>
      <c r="P9" s="107">
        <v>0</v>
      </c>
      <c r="Q9" s="107">
        <v>2192</v>
      </c>
      <c r="R9" s="107">
        <v>44690</v>
      </c>
      <c r="S9" s="107">
        <v>119883</v>
      </c>
      <c r="T9" s="107">
        <v>0</v>
      </c>
      <c r="U9" s="107">
        <v>76621</v>
      </c>
      <c r="V9" s="107">
        <v>594</v>
      </c>
      <c r="W9" s="107">
        <v>0</v>
      </c>
      <c r="X9" s="107">
        <v>93160</v>
      </c>
      <c r="Y9" s="107">
        <v>42976</v>
      </c>
      <c r="Z9" s="107">
        <v>5007</v>
      </c>
      <c r="AA9" s="107">
        <v>21</v>
      </c>
      <c r="AB9" s="107">
        <v>24379</v>
      </c>
      <c r="AC9" s="107">
        <v>0</v>
      </c>
      <c r="AD9" s="107">
        <v>459394.98599999998</v>
      </c>
      <c r="AE9" s="107">
        <v>6338</v>
      </c>
      <c r="AF9" s="107">
        <v>498</v>
      </c>
      <c r="AG9" s="107">
        <v>5647</v>
      </c>
      <c r="AH9" s="107">
        <v>6694</v>
      </c>
      <c r="AI9" s="107">
        <v>11856</v>
      </c>
      <c r="AJ9" s="107">
        <v>102621</v>
      </c>
      <c r="AK9" s="107">
        <v>572</v>
      </c>
      <c r="AL9" s="107">
        <v>22379</v>
      </c>
      <c r="AM9" s="107">
        <v>18594</v>
      </c>
      <c r="AN9" s="107">
        <v>0</v>
      </c>
      <c r="AO9" s="107">
        <v>771</v>
      </c>
      <c r="AP9" s="107">
        <v>458</v>
      </c>
      <c r="AQ9" s="107">
        <v>14</v>
      </c>
      <c r="AR9" s="107">
        <v>3291</v>
      </c>
      <c r="AS9" s="107">
        <v>42668</v>
      </c>
      <c r="AT9" s="107">
        <v>185</v>
      </c>
      <c r="AU9" s="107">
        <v>632066</v>
      </c>
      <c r="AV9" s="107">
        <v>0</v>
      </c>
      <c r="AW9" s="107">
        <v>28909</v>
      </c>
      <c r="AX9" s="107">
        <v>8203</v>
      </c>
      <c r="AY9" s="107">
        <v>275</v>
      </c>
      <c r="AZ9" s="107">
        <v>33467</v>
      </c>
      <c r="BA9" s="107">
        <v>10167</v>
      </c>
      <c r="BB9" s="107">
        <v>226817</v>
      </c>
      <c r="BC9" s="107">
        <v>0</v>
      </c>
      <c r="BD9" s="107">
        <v>0</v>
      </c>
      <c r="BE9" s="107">
        <v>80905</v>
      </c>
      <c r="BF9" s="107">
        <v>248</v>
      </c>
      <c r="BG9" s="107">
        <v>1609</v>
      </c>
      <c r="BH9" s="107">
        <v>63223</v>
      </c>
      <c r="BI9" s="107">
        <v>1019</v>
      </c>
      <c r="BJ9" s="107">
        <v>1177</v>
      </c>
      <c r="BK9" s="107">
        <v>24507</v>
      </c>
    </row>
    <row r="10" spans="1:63" ht="13.35" customHeight="1">
      <c r="A10" s="9" t="s">
        <v>7</v>
      </c>
      <c r="B10" s="98">
        <f t="shared" si="2"/>
        <v>662</v>
      </c>
      <c r="C10" s="107">
        <v>0</v>
      </c>
      <c r="D10" s="107">
        <v>0</v>
      </c>
      <c r="E10" s="107">
        <v>0</v>
      </c>
      <c r="F10" s="107">
        <v>0</v>
      </c>
      <c r="G10" s="107">
        <v>0</v>
      </c>
      <c r="H10" s="107">
        <v>0</v>
      </c>
      <c r="I10" s="107">
        <v>0</v>
      </c>
      <c r="J10" s="107">
        <v>0</v>
      </c>
      <c r="K10" s="107">
        <v>0</v>
      </c>
      <c r="L10" s="107">
        <v>0</v>
      </c>
      <c r="M10" s="107">
        <v>0</v>
      </c>
      <c r="N10" s="107">
        <v>0</v>
      </c>
      <c r="O10" s="107">
        <v>0</v>
      </c>
      <c r="P10" s="107">
        <v>0</v>
      </c>
      <c r="Q10" s="107">
        <v>0</v>
      </c>
      <c r="R10" s="107">
        <v>0</v>
      </c>
      <c r="S10" s="107">
        <v>0</v>
      </c>
      <c r="T10" s="107">
        <v>0</v>
      </c>
      <c r="U10" s="107">
        <v>0</v>
      </c>
      <c r="V10" s="107">
        <v>0</v>
      </c>
      <c r="W10" s="107">
        <v>0</v>
      </c>
      <c r="X10" s="107">
        <v>0</v>
      </c>
      <c r="Y10" s="107">
        <v>0</v>
      </c>
      <c r="Z10" s="107">
        <v>0</v>
      </c>
      <c r="AA10" s="107">
        <v>0</v>
      </c>
      <c r="AB10" s="107">
        <v>0</v>
      </c>
      <c r="AC10" s="107">
        <v>0</v>
      </c>
      <c r="AD10" s="107">
        <v>0</v>
      </c>
      <c r="AE10" s="107">
        <v>0</v>
      </c>
      <c r="AF10" s="107">
        <v>0</v>
      </c>
      <c r="AG10" s="107">
        <v>0</v>
      </c>
      <c r="AH10" s="107">
        <v>0</v>
      </c>
      <c r="AI10" s="107">
        <v>0</v>
      </c>
      <c r="AJ10" s="107">
        <v>0</v>
      </c>
      <c r="AK10" s="107">
        <v>0</v>
      </c>
      <c r="AL10" s="107">
        <v>0</v>
      </c>
      <c r="AM10" s="107">
        <v>0</v>
      </c>
      <c r="AN10" s="107">
        <v>0</v>
      </c>
      <c r="AO10" s="107">
        <v>0</v>
      </c>
      <c r="AP10" s="107">
        <v>0</v>
      </c>
      <c r="AQ10" s="107">
        <v>0</v>
      </c>
      <c r="AR10" s="107"/>
      <c r="AS10" s="107">
        <v>0</v>
      </c>
      <c r="AT10" s="107">
        <v>0</v>
      </c>
      <c r="AU10" s="107">
        <v>0</v>
      </c>
      <c r="AV10" s="107">
        <v>0</v>
      </c>
      <c r="AW10" s="107">
        <v>0</v>
      </c>
      <c r="AX10" s="107">
        <v>0</v>
      </c>
      <c r="AY10" s="107">
        <v>0</v>
      </c>
      <c r="AZ10" s="107">
        <v>662</v>
      </c>
      <c r="BA10" s="107">
        <v>0</v>
      </c>
      <c r="BB10" s="107">
        <v>0</v>
      </c>
      <c r="BC10" s="107">
        <v>0</v>
      </c>
      <c r="BD10" s="107">
        <v>0</v>
      </c>
      <c r="BE10" s="107">
        <v>0</v>
      </c>
      <c r="BF10" s="107">
        <v>0</v>
      </c>
      <c r="BG10" s="107">
        <v>0</v>
      </c>
      <c r="BH10" s="107">
        <v>0</v>
      </c>
      <c r="BI10" s="107">
        <v>0</v>
      </c>
      <c r="BJ10" s="107">
        <v>0</v>
      </c>
      <c r="BK10" s="107">
        <v>0</v>
      </c>
    </row>
    <row r="11" spans="1:63" ht="13.35" customHeight="1">
      <c r="A11" s="9" t="s">
        <v>8</v>
      </c>
      <c r="B11" s="98">
        <f t="shared" si="2"/>
        <v>903810</v>
      </c>
      <c r="C11" s="107">
        <v>570153</v>
      </c>
      <c r="D11" s="107">
        <v>1378</v>
      </c>
      <c r="E11" s="107">
        <v>8967</v>
      </c>
      <c r="F11" s="107">
        <v>963</v>
      </c>
      <c r="G11" s="107">
        <v>1746</v>
      </c>
      <c r="H11" s="107">
        <v>0</v>
      </c>
      <c r="I11" s="107">
        <v>15461</v>
      </c>
      <c r="J11" s="107">
        <v>10748</v>
      </c>
      <c r="K11" s="107">
        <v>561</v>
      </c>
      <c r="L11" s="107">
        <v>124</v>
      </c>
      <c r="M11" s="107">
        <v>0</v>
      </c>
      <c r="N11" s="107">
        <v>580</v>
      </c>
      <c r="O11" s="107">
        <v>35574</v>
      </c>
      <c r="P11" s="107">
        <v>446</v>
      </c>
      <c r="Q11" s="107">
        <v>2080</v>
      </c>
      <c r="R11" s="107">
        <v>6934</v>
      </c>
      <c r="S11" s="107">
        <v>4083</v>
      </c>
      <c r="T11" s="107"/>
      <c r="U11" s="107">
        <v>2591</v>
      </c>
      <c r="V11" s="107">
        <v>2316</v>
      </c>
      <c r="W11" s="107">
        <v>1672</v>
      </c>
      <c r="X11" s="107">
        <v>19027</v>
      </c>
      <c r="Y11" s="107">
        <v>2064</v>
      </c>
      <c r="Z11" s="107">
        <v>187</v>
      </c>
      <c r="AA11" s="107">
        <v>5436</v>
      </c>
      <c r="AB11" s="107">
        <v>5872</v>
      </c>
      <c r="AC11" s="107">
        <v>11674</v>
      </c>
      <c r="AD11" s="107">
        <v>32220</v>
      </c>
      <c r="AE11" s="107">
        <v>11</v>
      </c>
      <c r="AF11" s="107">
        <v>1860</v>
      </c>
      <c r="AG11" s="107">
        <v>13487</v>
      </c>
      <c r="AH11" s="107">
        <v>387</v>
      </c>
      <c r="AI11" s="107">
        <v>2072</v>
      </c>
      <c r="AJ11" s="107">
        <v>331</v>
      </c>
      <c r="AK11" s="107">
        <v>234</v>
      </c>
      <c r="AL11" s="107">
        <v>1628</v>
      </c>
      <c r="AM11" s="107">
        <v>21190</v>
      </c>
      <c r="AN11" s="107">
        <v>149</v>
      </c>
      <c r="AO11" s="107">
        <v>1698</v>
      </c>
      <c r="AP11" s="107">
        <v>0</v>
      </c>
      <c r="AQ11" s="107">
        <v>1050</v>
      </c>
      <c r="AR11" s="107">
        <v>183</v>
      </c>
      <c r="AS11" s="107">
        <v>2488</v>
      </c>
      <c r="AT11" s="107">
        <v>60</v>
      </c>
      <c r="AU11" s="107">
        <v>16614</v>
      </c>
      <c r="AV11" s="107">
        <v>397</v>
      </c>
      <c r="AW11" s="107">
        <v>565</v>
      </c>
      <c r="AX11" s="107">
        <v>2917</v>
      </c>
      <c r="AY11" s="107">
        <v>455</v>
      </c>
      <c r="AZ11" s="107">
        <v>36359</v>
      </c>
      <c r="BA11" s="107">
        <v>5535</v>
      </c>
      <c r="BB11" s="107">
        <v>18465</v>
      </c>
      <c r="BC11" s="107">
        <v>3513</v>
      </c>
      <c r="BD11" s="107">
        <v>1418</v>
      </c>
      <c r="BE11" s="107">
        <v>10123</v>
      </c>
      <c r="BF11" s="107">
        <v>2389</v>
      </c>
      <c r="BG11" s="107">
        <v>792</v>
      </c>
      <c r="BH11" s="107">
        <v>620</v>
      </c>
      <c r="BI11" s="107">
        <v>2775</v>
      </c>
      <c r="BJ11" s="107">
        <v>675</v>
      </c>
      <c r="BK11" s="107">
        <v>10513</v>
      </c>
    </row>
    <row r="12" spans="1:63" ht="13.35" customHeight="1">
      <c r="A12" s="9" t="s">
        <v>9</v>
      </c>
      <c r="B12" s="98">
        <f t="shared" si="2"/>
        <v>9008043.4450000003</v>
      </c>
      <c r="C12" s="107">
        <v>3883206</v>
      </c>
      <c r="D12" s="107">
        <v>27226</v>
      </c>
      <c r="E12" s="107">
        <v>78834.301999999996</v>
      </c>
      <c r="F12" s="107">
        <v>62384</v>
      </c>
      <c r="G12" s="107">
        <v>24322</v>
      </c>
      <c r="H12" s="107">
        <v>21693</v>
      </c>
      <c r="I12" s="107">
        <v>78844</v>
      </c>
      <c r="J12" s="107">
        <v>339771</v>
      </c>
      <c r="K12" s="107">
        <v>28352</v>
      </c>
      <c r="L12" s="107">
        <v>35425</v>
      </c>
      <c r="M12" s="107">
        <v>15934</v>
      </c>
      <c r="N12" s="107">
        <v>18639</v>
      </c>
      <c r="O12" s="107">
        <v>324440</v>
      </c>
      <c r="P12" s="107">
        <v>16546</v>
      </c>
      <c r="Q12" s="107">
        <v>20212</v>
      </c>
      <c r="R12" s="107">
        <v>370061</v>
      </c>
      <c r="S12" s="107">
        <v>95418</v>
      </c>
      <c r="T12" s="107">
        <v>26948</v>
      </c>
      <c r="U12" s="107">
        <v>37223</v>
      </c>
      <c r="V12" s="107">
        <v>69266</v>
      </c>
      <c r="W12" s="107">
        <v>37821</v>
      </c>
      <c r="X12" s="107">
        <v>234864</v>
      </c>
      <c r="Y12" s="107">
        <v>22764</v>
      </c>
      <c r="Z12" s="107">
        <v>29314</v>
      </c>
      <c r="AA12" s="107">
        <v>44170</v>
      </c>
      <c r="AB12" s="107">
        <v>40512</v>
      </c>
      <c r="AC12" s="107">
        <v>240827</v>
      </c>
      <c r="AD12" s="107">
        <v>185135.14300000001</v>
      </c>
      <c r="AE12" s="107">
        <v>7782</v>
      </c>
      <c r="AF12" s="107">
        <v>29130</v>
      </c>
      <c r="AG12" s="107">
        <v>60954</v>
      </c>
      <c r="AH12" s="107">
        <v>16296</v>
      </c>
      <c r="AI12" s="107">
        <v>38338</v>
      </c>
      <c r="AJ12" s="107">
        <v>118812</v>
      </c>
      <c r="AK12" s="107">
        <v>42867</v>
      </c>
      <c r="AL12" s="107">
        <v>52816</v>
      </c>
      <c r="AM12" s="107">
        <v>350874</v>
      </c>
      <c r="AN12" s="107">
        <v>33292</v>
      </c>
      <c r="AO12" s="107">
        <v>30078</v>
      </c>
      <c r="AP12" s="107">
        <v>9906</v>
      </c>
      <c r="AQ12" s="107">
        <v>39363</v>
      </c>
      <c r="AR12" s="107">
        <v>22075</v>
      </c>
      <c r="AS12" s="107">
        <v>234885</v>
      </c>
      <c r="AT12" s="107">
        <v>26966</v>
      </c>
      <c r="AU12" s="107">
        <v>168234</v>
      </c>
      <c r="AV12" s="107">
        <v>17895</v>
      </c>
      <c r="AW12" s="107">
        <v>41744</v>
      </c>
      <c r="AX12" s="107">
        <v>24067</v>
      </c>
      <c r="AY12" s="107">
        <v>33735</v>
      </c>
      <c r="AZ12" s="107">
        <v>321886</v>
      </c>
      <c r="BA12" s="107">
        <v>51258</v>
      </c>
      <c r="BB12" s="107">
        <v>81901</v>
      </c>
      <c r="BC12" s="107">
        <v>44791</v>
      </c>
      <c r="BD12" s="107">
        <v>32524</v>
      </c>
      <c r="BE12" s="107">
        <v>238685</v>
      </c>
      <c r="BF12" s="107">
        <v>43459</v>
      </c>
      <c r="BG12" s="107">
        <v>28072</v>
      </c>
      <c r="BH12" s="107">
        <v>26557</v>
      </c>
      <c r="BI12" s="107">
        <v>21759</v>
      </c>
      <c r="BJ12" s="107">
        <v>95707</v>
      </c>
      <c r="BK12" s="107">
        <v>211184</v>
      </c>
    </row>
    <row r="13" spans="1:63" ht="13.35" customHeight="1">
      <c r="A13" s="9" t="s">
        <v>10</v>
      </c>
      <c r="B13" s="98">
        <f t="shared" si="2"/>
        <v>19492</v>
      </c>
      <c r="C13" s="107">
        <v>4826</v>
      </c>
      <c r="D13" s="107">
        <v>0</v>
      </c>
      <c r="E13" s="107">
        <v>0</v>
      </c>
      <c r="F13" s="107">
        <v>0</v>
      </c>
      <c r="G13" s="107">
        <v>0</v>
      </c>
      <c r="H13" s="107">
        <v>0</v>
      </c>
      <c r="I13" s="107">
        <v>0</v>
      </c>
      <c r="J13" s="107">
        <v>1941</v>
      </c>
      <c r="K13" s="107">
        <v>0</v>
      </c>
      <c r="L13" s="107">
        <v>0</v>
      </c>
      <c r="M13" s="107">
        <v>0</v>
      </c>
      <c r="N13" s="107">
        <v>0</v>
      </c>
      <c r="O13" s="107">
        <v>0</v>
      </c>
      <c r="P13" s="107">
        <v>0</v>
      </c>
      <c r="Q13" s="107">
        <v>0</v>
      </c>
      <c r="R13" s="107">
        <v>0</v>
      </c>
      <c r="S13" s="107">
        <v>0</v>
      </c>
      <c r="T13" s="107">
        <v>0</v>
      </c>
      <c r="U13" s="107">
        <v>0</v>
      </c>
      <c r="V13" s="107">
        <v>0</v>
      </c>
      <c r="W13" s="107">
        <v>0</v>
      </c>
      <c r="X13" s="107">
        <v>0</v>
      </c>
      <c r="Y13" s="107">
        <v>0</v>
      </c>
      <c r="Z13" s="107">
        <v>0</v>
      </c>
      <c r="AA13" s="107">
        <v>0</v>
      </c>
      <c r="AB13" s="107">
        <v>6279</v>
      </c>
      <c r="AC13" s="107">
        <v>0</v>
      </c>
      <c r="AD13" s="107">
        <v>0</v>
      </c>
      <c r="AE13" s="107">
        <v>0</v>
      </c>
      <c r="AF13" s="107">
        <v>0</v>
      </c>
      <c r="AG13" s="107"/>
      <c r="AH13" s="107">
        <v>0</v>
      </c>
      <c r="AI13" s="107">
        <v>0</v>
      </c>
      <c r="AJ13" s="107">
        <v>0</v>
      </c>
      <c r="AK13" s="107">
        <v>0</v>
      </c>
      <c r="AL13" s="107">
        <v>0</v>
      </c>
      <c r="AM13" s="107">
        <v>0</v>
      </c>
      <c r="AN13" s="107">
        <v>0</v>
      </c>
      <c r="AO13" s="107">
        <v>0</v>
      </c>
      <c r="AP13" s="107">
        <v>0</v>
      </c>
      <c r="AQ13" s="107">
        <v>0</v>
      </c>
      <c r="AR13" s="107"/>
      <c r="AS13" s="107">
        <v>0</v>
      </c>
      <c r="AT13" s="107">
        <v>0</v>
      </c>
      <c r="AU13" s="107">
        <v>6446</v>
      </c>
      <c r="AV13" s="107">
        <v>0</v>
      </c>
      <c r="AW13" s="107">
        <v>0</v>
      </c>
      <c r="AX13" s="107">
        <v>0</v>
      </c>
      <c r="AY13" s="107">
        <v>0</v>
      </c>
      <c r="AZ13" s="107">
        <v>0</v>
      </c>
      <c r="BA13" s="107">
        <v>0</v>
      </c>
      <c r="BB13" s="107">
        <v>0</v>
      </c>
      <c r="BC13" s="107">
        <v>0</v>
      </c>
      <c r="BD13" s="107">
        <v>0</v>
      </c>
      <c r="BE13" s="107">
        <v>0</v>
      </c>
      <c r="BF13" s="107">
        <v>0</v>
      </c>
      <c r="BG13" s="107">
        <v>0</v>
      </c>
      <c r="BH13" s="107">
        <v>0</v>
      </c>
      <c r="BI13" s="107">
        <v>0</v>
      </c>
      <c r="BJ13" s="107">
        <v>0</v>
      </c>
      <c r="BK13" s="107">
        <v>0</v>
      </c>
    </row>
    <row r="14" spans="1:63" ht="13.35" customHeight="1">
      <c r="A14" s="9" t="s">
        <v>11</v>
      </c>
      <c r="B14" s="98">
        <f t="shared" si="2"/>
        <v>3173644.1680000001</v>
      </c>
      <c r="C14" s="107">
        <v>2126351</v>
      </c>
      <c r="D14" s="107">
        <v>5831</v>
      </c>
      <c r="E14" s="107">
        <v>14143</v>
      </c>
      <c r="F14" s="107">
        <v>655</v>
      </c>
      <c r="G14" s="107">
        <v>20576</v>
      </c>
      <c r="H14" s="107">
        <v>183</v>
      </c>
      <c r="I14" s="107">
        <v>31715</v>
      </c>
      <c r="J14" s="107">
        <v>112712</v>
      </c>
      <c r="K14" s="107">
        <v>15421</v>
      </c>
      <c r="L14" s="107">
        <v>32218</v>
      </c>
      <c r="M14" s="107">
        <v>15780</v>
      </c>
      <c r="N14" s="107">
        <v>268</v>
      </c>
      <c r="O14" s="107">
        <v>379523</v>
      </c>
      <c r="P14" s="107">
        <v>2282</v>
      </c>
      <c r="Q14" s="107">
        <v>3578</v>
      </c>
      <c r="R14" s="107">
        <v>4029</v>
      </c>
      <c r="S14" s="107">
        <v>32940</v>
      </c>
      <c r="T14" s="107">
        <v>1074</v>
      </c>
      <c r="U14" s="107">
        <v>14933</v>
      </c>
      <c r="V14" s="107">
        <v>3153</v>
      </c>
      <c r="W14" s="107">
        <v>828</v>
      </c>
      <c r="X14" s="107">
        <v>3294</v>
      </c>
      <c r="Y14" s="107">
        <v>5770</v>
      </c>
      <c r="Z14" s="107">
        <v>2959</v>
      </c>
      <c r="AA14" s="107">
        <v>2153</v>
      </c>
      <c r="AB14" s="107">
        <v>0</v>
      </c>
      <c r="AC14" s="107">
        <v>387</v>
      </c>
      <c r="AD14" s="107">
        <v>10591.168</v>
      </c>
      <c r="AE14" s="107">
        <v>3271</v>
      </c>
      <c r="AF14" s="107">
        <v>1325</v>
      </c>
      <c r="AG14" s="107">
        <v>67936</v>
      </c>
      <c r="AH14" s="107">
        <v>3401</v>
      </c>
      <c r="AI14" s="107">
        <v>4705</v>
      </c>
      <c r="AJ14" s="107">
        <v>7652</v>
      </c>
      <c r="AK14" s="107">
        <v>1491</v>
      </c>
      <c r="AL14" s="107">
        <v>3150</v>
      </c>
      <c r="AM14" s="107">
        <v>680</v>
      </c>
      <c r="AN14" s="107">
        <v>608</v>
      </c>
      <c r="AO14" s="107">
        <v>757</v>
      </c>
      <c r="AP14" s="107">
        <v>1733</v>
      </c>
      <c r="AQ14" s="107">
        <v>4135</v>
      </c>
      <c r="AR14" s="107">
        <v>5497</v>
      </c>
      <c r="AS14" s="107">
        <v>113</v>
      </c>
      <c r="AT14" s="107">
        <v>5625</v>
      </c>
      <c r="AU14" s="107">
        <v>62828</v>
      </c>
      <c r="AV14" s="107">
        <v>238</v>
      </c>
      <c r="AW14" s="107">
        <v>11930</v>
      </c>
      <c r="AX14" s="107">
        <v>3441</v>
      </c>
      <c r="AY14" s="107">
        <v>351</v>
      </c>
      <c r="AZ14" s="107">
        <v>18365</v>
      </c>
      <c r="BA14" s="107">
        <v>3334</v>
      </c>
      <c r="BB14" s="107">
        <v>79512</v>
      </c>
      <c r="BC14" s="107">
        <v>369</v>
      </c>
      <c r="BD14" s="107">
        <v>293</v>
      </c>
      <c r="BE14" s="107">
        <v>23058</v>
      </c>
      <c r="BF14" s="107">
        <v>499</v>
      </c>
      <c r="BG14" s="107">
        <v>3518</v>
      </c>
      <c r="BH14" s="107">
        <v>4275</v>
      </c>
      <c r="BI14" s="107">
        <v>3282</v>
      </c>
      <c r="BJ14" s="107">
        <v>2393</v>
      </c>
      <c r="BK14" s="107">
        <v>532</v>
      </c>
    </row>
    <row r="15" spans="1:63" ht="13.35" customHeight="1">
      <c r="A15" s="14"/>
      <c r="B15" s="99"/>
      <c r="C15" s="111"/>
      <c r="D15" s="111"/>
      <c r="E15" s="111"/>
      <c r="F15" s="111"/>
      <c r="G15" s="111"/>
      <c r="H15" s="111"/>
      <c r="I15" s="111"/>
      <c r="J15" s="111"/>
      <c r="K15" s="111"/>
      <c r="L15" s="111"/>
      <c r="M15" s="111"/>
      <c r="N15" s="111"/>
      <c r="O15" s="111"/>
      <c r="P15" s="111"/>
      <c r="Q15" s="111"/>
      <c r="R15" s="111"/>
      <c r="S15" s="111"/>
      <c r="T15" s="111"/>
      <c r="U15" s="111"/>
      <c r="V15" s="111"/>
      <c r="W15" s="111"/>
      <c r="X15" s="111"/>
      <c r="Y15" s="111"/>
      <c r="Z15" s="111"/>
      <c r="AA15" s="111"/>
      <c r="AB15" s="111"/>
      <c r="AC15" s="111"/>
      <c r="AD15" s="111"/>
      <c r="AE15" s="111"/>
      <c r="AF15" s="111"/>
      <c r="AG15" s="111"/>
      <c r="AH15" s="111"/>
      <c r="AI15" s="111"/>
      <c r="AJ15" s="111"/>
      <c r="AK15" s="111"/>
      <c r="AL15" s="111"/>
      <c r="AM15" s="111"/>
      <c r="AN15" s="111"/>
      <c r="AO15" s="111"/>
      <c r="AP15" s="111"/>
      <c r="AQ15" s="111"/>
      <c r="AR15" s="111"/>
      <c r="AS15" s="111"/>
      <c r="AT15" s="111"/>
      <c r="AU15" s="111"/>
      <c r="AV15" s="111"/>
      <c r="AW15" s="111"/>
      <c r="AX15" s="111"/>
      <c r="AY15" s="111"/>
      <c r="AZ15" s="111"/>
      <c r="BA15" s="111"/>
      <c r="BB15" s="111"/>
      <c r="BC15" s="111"/>
      <c r="BD15" s="111"/>
      <c r="BE15" s="111"/>
      <c r="BF15" s="111"/>
      <c r="BG15" s="111"/>
      <c r="BH15" s="111"/>
      <c r="BI15" s="111"/>
      <c r="BJ15" s="111"/>
      <c r="BK15" s="111"/>
    </row>
    <row r="16" spans="1:63" ht="13.35" customHeight="1">
      <c r="A16" s="17" t="s">
        <v>12</v>
      </c>
      <c r="B16" s="96">
        <f>SUM(B17:B24)</f>
        <v>25537738.026999999</v>
      </c>
      <c r="C16" s="112">
        <f t="shared" ref="C16:AO16" si="3">SUM(C17:C24)</f>
        <v>14423211</v>
      </c>
      <c r="D16" s="112">
        <f t="shared" si="3"/>
        <v>33065</v>
      </c>
      <c r="E16" s="112">
        <f t="shared" si="3"/>
        <v>127922.682</v>
      </c>
      <c r="F16" s="112">
        <f t="shared" si="3"/>
        <v>54672</v>
      </c>
      <c r="G16" s="112">
        <f t="shared" si="3"/>
        <v>53926</v>
      </c>
      <c r="H16" s="112">
        <f t="shared" si="3"/>
        <v>14247</v>
      </c>
      <c r="I16" s="112">
        <f t="shared" si="3"/>
        <v>378136</v>
      </c>
      <c r="J16" s="112">
        <f t="shared" si="3"/>
        <v>657423</v>
      </c>
      <c r="K16" s="112">
        <f t="shared" si="3"/>
        <v>47745</v>
      </c>
      <c r="L16" s="112">
        <f t="shared" si="3"/>
        <v>161279</v>
      </c>
      <c r="M16" s="112">
        <f t="shared" si="3"/>
        <v>62224</v>
      </c>
      <c r="N16" s="112">
        <f t="shared" si="3"/>
        <v>13593</v>
      </c>
      <c r="O16" s="112">
        <f t="shared" si="3"/>
        <v>2087073</v>
      </c>
      <c r="P16" s="112">
        <f t="shared" si="3"/>
        <v>29226</v>
      </c>
      <c r="Q16" s="112">
        <f t="shared" si="3"/>
        <v>31034</v>
      </c>
      <c r="R16" s="112">
        <f t="shared" si="3"/>
        <v>355386</v>
      </c>
      <c r="S16" s="112">
        <f t="shared" si="3"/>
        <v>308417</v>
      </c>
      <c r="T16" s="112">
        <f t="shared" si="3"/>
        <v>27161</v>
      </c>
      <c r="U16" s="112">
        <f t="shared" si="3"/>
        <v>160547</v>
      </c>
      <c r="V16" s="112">
        <f t="shared" si="3"/>
        <v>97294</v>
      </c>
      <c r="W16" s="112">
        <f t="shared" si="3"/>
        <v>42678</v>
      </c>
      <c r="X16" s="112">
        <f t="shared" si="3"/>
        <v>414644</v>
      </c>
      <c r="Y16" s="112">
        <f t="shared" si="3"/>
        <v>117305</v>
      </c>
      <c r="Z16" s="112">
        <f t="shared" si="3"/>
        <v>42809</v>
      </c>
      <c r="AA16" s="112">
        <f t="shared" si="3"/>
        <v>43812</v>
      </c>
      <c r="AB16" s="112">
        <f t="shared" si="3"/>
        <v>71871</v>
      </c>
      <c r="AC16" s="112">
        <f t="shared" si="3"/>
        <v>267162</v>
      </c>
      <c r="AD16" s="112">
        <f t="shared" si="3"/>
        <v>953149.34499999997</v>
      </c>
      <c r="AE16" s="112">
        <f t="shared" si="3"/>
        <v>20755</v>
      </c>
      <c r="AF16" s="112">
        <f t="shared" si="3"/>
        <v>33958</v>
      </c>
      <c r="AG16" s="112">
        <f t="shared" si="3"/>
        <v>125396</v>
      </c>
      <c r="AH16" s="112">
        <f t="shared" si="3"/>
        <v>50057</v>
      </c>
      <c r="AI16" s="112">
        <f t="shared" si="3"/>
        <v>63307</v>
      </c>
      <c r="AJ16" s="112">
        <f t="shared" si="3"/>
        <v>268103</v>
      </c>
      <c r="AK16" s="112">
        <f t="shared" si="3"/>
        <v>38573</v>
      </c>
      <c r="AL16" s="112">
        <f t="shared" si="3"/>
        <v>101781</v>
      </c>
      <c r="AM16" s="112">
        <f t="shared" si="3"/>
        <v>267365</v>
      </c>
      <c r="AN16" s="112">
        <f t="shared" si="3"/>
        <v>30049</v>
      </c>
      <c r="AO16" s="112">
        <f t="shared" si="3"/>
        <v>45967</v>
      </c>
      <c r="AP16" s="112">
        <f>SUM(AP17:AP24)</f>
        <v>25689</v>
      </c>
      <c r="AQ16" s="112">
        <f t="shared" ref="AQ16:BK16" si="4">SUM(AQ17:AQ24)</f>
        <v>47213</v>
      </c>
      <c r="AR16" s="112">
        <f t="shared" si="4"/>
        <v>41105</v>
      </c>
      <c r="AS16" s="112">
        <f t="shared" si="4"/>
        <v>233297</v>
      </c>
      <c r="AT16" s="112">
        <f t="shared" si="4"/>
        <v>36615</v>
      </c>
      <c r="AU16" s="112">
        <f t="shared" si="4"/>
        <v>1232315</v>
      </c>
      <c r="AV16" s="112">
        <f t="shared" si="4"/>
        <v>15892</v>
      </c>
      <c r="AW16" s="112">
        <f t="shared" si="4"/>
        <v>113692</v>
      </c>
      <c r="AX16" s="112">
        <f t="shared" si="4"/>
        <v>30638</v>
      </c>
      <c r="AY16" s="112">
        <f t="shared" si="4"/>
        <v>28438</v>
      </c>
      <c r="AZ16" s="112">
        <f t="shared" si="4"/>
        <v>326908</v>
      </c>
      <c r="BA16" s="112">
        <f t="shared" si="4"/>
        <v>81245</v>
      </c>
      <c r="BB16" s="112">
        <f t="shared" si="4"/>
        <v>441109</v>
      </c>
      <c r="BC16" s="112">
        <f t="shared" si="4"/>
        <v>41918</v>
      </c>
      <c r="BD16" s="112">
        <f t="shared" si="4"/>
        <v>23824</v>
      </c>
      <c r="BE16" s="112">
        <f t="shared" si="4"/>
        <v>249986</v>
      </c>
      <c r="BF16" s="112">
        <f t="shared" si="4"/>
        <v>35706</v>
      </c>
      <c r="BG16" s="112">
        <f t="shared" si="4"/>
        <v>41740</v>
      </c>
      <c r="BH16" s="112">
        <f t="shared" si="4"/>
        <v>142517</v>
      </c>
      <c r="BI16" s="112">
        <f t="shared" si="4"/>
        <v>22998</v>
      </c>
      <c r="BJ16" s="112">
        <f t="shared" si="4"/>
        <v>65898</v>
      </c>
      <c r="BK16" s="112">
        <f t="shared" si="4"/>
        <v>136672</v>
      </c>
    </row>
    <row r="17" spans="1:63" ht="13.35" customHeight="1">
      <c r="A17" s="9" t="s">
        <v>13</v>
      </c>
      <c r="B17" s="98">
        <f>SUM(C17:BK17)</f>
        <v>6924988.3449999997</v>
      </c>
      <c r="C17" s="107">
        <v>4163241</v>
      </c>
      <c r="D17" s="107">
        <v>4961</v>
      </c>
      <c r="E17" s="107">
        <v>42689</v>
      </c>
      <c r="F17" s="107">
        <v>11671</v>
      </c>
      <c r="G17" s="107">
        <v>16422</v>
      </c>
      <c r="H17" s="107">
        <v>6199</v>
      </c>
      <c r="I17" s="107">
        <v>156391</v>
      </c>
      <c r="J17" s="107">
        <v>166830</v>
      </c>
      <c r="K17" s="107">
        <v>17290</v>
      </c>
      <c r="L17" s="107">
        <v>57948</v>
      </c>
      <c r="M17" s="107">
        <v>13764</v>
      </c>
      <c r="N17" s="107">
        <v>4504</v>
      </c>
      <c r="O17" s="107">
        <v>582396</v>
      </c>
      <c r="P17" s="107">
        <v>11930</v>
      </c>
      <c r="Q17" s="107">
        <v>10972</v>
      </c>
      <c r="R17" s="107">
        <v>89781</v>
      </c>
      <c r="S17" s="107">
        <v>80200</v>
      </c>
      <c r="T17" s="107">
        <v>8199</v>
      </c>
      <c r="U17" s="107">
        <v>37012</v>
      </c>
      <c r="V17" s="107">
        <v>16164</v>
      </c>
      <c r="W17" s="107">
        <v>8509</v>
      </c>
      <c r="X17" s="107">
        <v>77400</v>
      </c>
      <c r="Y17" s="107">
        <v>46205</v>
      </c>
      <c r="Z17" s="107">
        <v>15119</v>
      </c>
      <c r="AA17" s="107">
        <v>7022</v>
      </c>
      <c r="AB17" s="107">
        <v>18982</v>
      </c>
      <c r="AC17" s="107">
        <v>16721</v>
      </c>
      <c r="AD17" s="107">
        <v>130614.345</v>
      </c>
      <c r="AE17" s="107">
        <v>8605</v>
      </c>
      <c r="AF17" s="107">
        <v>10437</v>
      </c>
      <c r="AG17" s="107">
        <v>21073</v>
      </c>
      <c r="AH17" s="107">
        <v>15763</v>
      </c>
      <c r="AI17" s="107">
        <v>19373</v>
      </c>
      <c r="AJ17" s="107">
        <v>50889</v>
      </c>
      <c r="AK17" s="107">
        <v>14579</v>
      </c>
      <c r="AL17" s="107">
        <v>35398</v>
      </c>
      <c r="AM17" s="107">
        <v>59638</v>
      </c>
      <c r="AN17" s="107">
        <v>9856</v>
      </c>
      <c r="AO17" s="107">
        <v>16647</v>
      </c>
      <c r="AP17" s="107">
        <v>5407</v>
      </c>
      <c r="AQ17" s="107">
        <v>9350</v>
      </c>
      <c r="AR17" s="107">
        <v>17416</v>
      </c>
      <c r="AS17" s="107">
        <v>42504</v>
      </c>
      <c r="AT17" s="107">
        <v>13959</v>
      </c>
      <c r="AU17" s="107">
        <v>288446</v>
      </c>
      <c r="AV17" s="107">
        <v>5544</v>
      </c>
      <c r="AW17" s="107">
        <v>37280</v>
      </c>
      <c r="AX17" s="107">
        <v>9290</v>
      </c>
      <c r="AY17" s="107">
        <v>10431</v>
      </c>
      <c r="AZ17" s="107">
        <v>61159</v>
      </c>
      <c r="BA17" s="107">
        <v>22673</v>
      </c>
      <c r="BB17" s="107">
        <v>112389</v>
      </c>
      <c r="BC17" s="107">
        <v>11757</v>
      </c>
      <c r="BD17" s="107">
        <v>7513</v>
      </c>
      <c r="BE17" s="107">
        <v>59249</v>
      </c>
      <c r="BF17" s="107">
        <v>7271</v>
      </c>
      <c r="BG17" s="107">
        <v>6942</v>
      </c>
      <c r="BH17" s="107">
        <v>45482</v>
      </c>
      <c r="BI17" s="107">
        <v>10251</v>
      </c>
      <c r="BJ17" s="107">
        <v>17368</v>
      </c>
      <c r="BK17" s="107">
        <v>41913</v>
      </c>
    </row>
    <row r="18" spans="1:63" ht="13.35" customHeight="1">
      <c r="A18" s="9" t="s">
        <v>14</v>
      </c>
      <c r="B18" s="98">
        <f t="shared" ref="B18:B24" si="5">SUM(C18:BK18)</f>
        <v>369640</v>
      </c>
      <c r="C18" s="107">
        <v>69671</v>
      </c>
      <c r="D18" s="107">
        <v>4952</v>
      </c>
      <c r="E18" s="107">
        <v>3844</v>
      </c>
      <c r="F18" s="107">
        <v>7726</v>
      </c>
      <c r="G18" s="107">
        <v>3822</v>
      </c>
      <c r="H18" s="107">
        <v>1751</v>
      </c>
      <c r="I18" s="107">
        <v>13042</v>
      </c>
      <c r="J18" s="107">
        <v>5644</v>
      </c>
      <c r="K18" s="107">
        <v>3660</v>
      </c>
      <c r="L18" s="107">
        <v>4010</v>
      </c>
      <c r="M18" s="107">
        <v>1430</v>
      </c>
      <c r="N18" s="107">
        <v>1080</v>
      </c>
      <c r="O18" s="107">
        <v>19165</v>
      </c>
      <c r="P18" s="107">
        <v>2891</v>
      </c>
      <c r="Q18" s="107">
        <v>2727</v>
      </c>
      <c r="R18" s="107">
        <v>7277</v>
      </c>
      <c r="S18" s="107">
        <v>9893</v>
      </c>
      <c r="T18" s="107">
        <v>3853</v>
      </c>
      <c r="U18" s="107">
        <v>3621</v>
      </c>
      <c r="V18" s="107">
        <v>5055</v>
      </c>
      <c r="W18" s="107">
        <v>4014</v>
      </c>
      <c r="X18" s="107">
        <v>3586</v>
      </c>
      <c r="Y18" s="107">
        <v>2308</v>
      </c>
      <c r="Z18" s="107">
        <v>3514</v>
      </c>
      <c r="AA18" s="107">
        <v>5795</v>
      </c>
      <c r="AB18" s="107">
        <v>3926</v>
      </c>
      <c r="AC18" s="107">
        <v>1928</v>
      </c>
      <c r="AD18" s="107">
        <v>13175</v>
      </c>
      <c r="AE18" s="107">
        <v>1281</v>
      </c>
      <c r="AF18" s="107">
        <v>3839</v>
      </c>
      <c r="AG18" s="107">
        <v>2690</v>
      </c>
      <c r="AH18" s="107">
        <v>1745</v>
      </c>
      <c r="AI18" s="107">
        <v>3838</v>
      </c>
      <c r="AJ18" s="107">
        <v>8473</v>
      </c>
      <c r="AK18" s="107">
        <v>7261</v>
      </c>
      <c r="AL18" s="107">
        <v>9129</v>
      </c>
      <c r="AM18" s="107">
        <v>4934</v>
      </c>
      <c r="AN18" s="107">
        <v>4538</v>
      </c>
      <c r="AO18" s="107">
        <v>3412</v>
      </c>
      <c r="AP18" s="107">
        <v>1316</v>
      </c>
      <c r="AQ18" s="107">
        <v>5999</v>
      </c>
      <c r="AR18" s="107">
        <v>1993</v>
      </c>
      <c r="AS18" s="107">
        <v>2337</v>
      </c>
      <c r="AT18" s="107">
        <v>4081</v>
      </c>
      <c r="AU18" s="107">
        <v>13213</v>
      </c>
      <c r="AV18" s="107">
        <v>2366</v>
      </c>
      <c r="AW18" s="107">
        <v>9871</v>
      </c>
      <c r="AX18" s="107">
        <v>2110</v>
      </c>
      <c r="AY18" s="107">
        <v>4124</v>
      </c>
      <c r="AZ18" s="107">
        <v>5021</v>
      </c>
      <c r="BA18" s="107">
        <v>5517</v>
      </c>
      <c r="BB18" s="107">
        <v>9262</v>
      </c>
      <c r="BC18" s="107">
        <v>6540</v>
      </c>
      <c r="BD18" s="107">
        <v>3838</v>
      </c>
      <c r="BE18" s="107">
        <v>5024</v>
      </c>
      <c r="BF18" s="107">
        <v>4082</v>
      </c>
      <c r="BG18" s="107">
        <v>1086</v>
      </c>
      <c r="BH18" s="107">
        <v>2805</v>
      </c>
      <c r="BI18" s="107">
        <v>4033</v>
      </c>
      <c r="BJ18" s="107">
        <v>6932</v>
      </c>
      <c r="BK18" s="107">
        <v>3590</v>
      </c>
    </row>
    <row r="19" spans="1:63" ht="13.35" customHeight="1">
      <c r="A19" s="9" t="s">
        <v>15</v>
      </c>
      <c r="B19" s="98">
        <f t="shared" si="5"/>
        <v>2052078</v>
      </c>
      <c r="C19" s="107">
        <v>1517823</v>
      </c>
      <c r="D19" s="107">
        <v>874</v>
      </c>
      <c r="E19" s="107">
        <v>5559</v>
      </c>
      <c r="F19" s="107">
        <v>115</v>
      </c>
      <c r="G19" s="107">
        <v>2306</v>
      </c>
      <c r="H19" s="107">
        <v>119</v>
      </c>
      <c r="I19" s="107">
        <v>29490</v>
      </c>
      <c r="J19" s="107">
        <v>33075</v>
      </c>
      <c r="K19" s="107">
        <v>1565</v>
      </c>
      <c r="L19" s="107">
        <v>5851</v>
      </c>
      <c r="M19" s="107">
        <v>1337</v>
      </c>
      <c r="N19" s="107">
        <v>268</v>
      </c>
      <c r="O19" s="107">
        <v>77933</v>
      </c>
      <c r="P19" s="107">
        <v>668</v>
      </c>
      <c r="Q19" s="107">
        <v>1213</v>
      </c>
      <c r="R19" s="107">
        <v>5411</v>
      </c>
      <c r="S19" s="107">
        <v>7836</v>
      </c>
      <c r="T19" s="107">
        <v>720</v>
      </c>
      <c r="U19" s="107">
        <v>5923</v>
      </c>
      <c r="V19" s="107">
        <v>6182</v>
      </c>
      <c r="W19" s="107">
        <v>2637</v>
      </c>
      <c r="X19" s="107">
        <v>18552</v>
      </c>
      <c r="Y19" s="107">
        <v>11289</v>
      </c>
      <c r="Z19" s="107">
        <v>358</v>
      </c>
      <c r="AA19" s="107">
        <v>6895</v>
      </c>
      <c r="AB19" s="107">
        <v>3051</v>
      </c>
      <c r="AC19" s="107">
        <v>1321</v>
      </c>
      <c r="AD19" s="107">
        <v>53460</v>
      </c>
      <c r="AE19" s="107">
        <v>1128</v>
      </c>
      <c r="AF19" s="107">
        <v>1942</v>
      </c>
      <c r="AG19" s="107">
        <v>1481</v>
      </c>
      <c r="AH19" s="107">
        <v>1470</v>
      </c>
      <c r="AI19" s="107">
        <v>2220</v>
      </c>
      <c r="AJ19" s="107">
        <v>14592</v>
      </c>
      <c r="AK19" s="107">
        <v>1066</v>
      </c>
      <c r="AL19" s="107">
        <v>1821</v>
      </c>
      <c r="AM19" s="107">
        <v>19277</v>
      </c>
      <c r="AN19" s="107">
        <v>1442</v>
      </c>
      <c r="AO19" s="107">
        <v>1098</v>
      </c>
      <c r="AP19" s="107">
        <v>356</v>
      </c>
      <c r="AQ19" s="107">
        <v>769</v>
      </c>
      <c r="AR19" s="107">
        <v>2787</v>
      </c>
      <c r="AS19" s="107">
        <v>6750</v>
      </c>
      <c r="AT19" s="107">
        <v>1879</v>
      </c>
      <c r="AU19" s="107">
        <v>70095</v>
      </c>
      <c r="AV19" s="107">
        <v>176</v>
      </c>
      <c r="AW19" s="107">
        <v>8444</v>
      </c>
      <c r="AX19" s="107">
        <v>1519</v>
      </c>
      <c r="AY19" s="107">
        <v>127</v>
      </c>
      <c r="AZ19" s="107">
        <v>31130</v>
      </c>
      <c r="BA19" s="107">
        <v>2349</v>
      </c>
      <c r="BB19" s="107">
        <v>43085</v>
      </c>
      <c r="BC19" s="107">
        <v>816</v>
      </c>
      <c r="BD19" s="107">
        <v>804</v>
      </c>
      <c r="BE19" s="107">
        <v>19709</v>
      </c>
      <c r="BF19" s="107">
        <v>0</v>
      </c>
      <c r="BG19" s="107">
        <v>682</v>
      </c>
      <c r="BH19" s="107">
        <v>557</v>
      </c>
      <c r="BI19" s="107">
        <v>1027</v>
      </c>
      <c r="BJ19" s="107">
        <v>2735</v>
      </c>
      <c r="BK19" s="107">
        <v>6914</v>
      </c>
    </row>
    <row r="20" spans="1:63" ht="13.35" customHeight="1">
      <c r="A20" s="9" t="s">
        <v>16</v>
      </c>
      <c r="B20" s="98">
        <f t="shared" si="5"/>
        <v>1902794</v>
      </c>
      <c r="C20" s="107">
        <v>934761</v>
      </c>
      <c r="D20" s="107">
        <v>0</v>
      </c>
      <c r="E20" s="107">
        <v>7074</v>
      </c>
      <c r="F20" s="107">
        <v>3254</v>
      </c>
      <c r="G20" s="107">
        <v>2867</v>
      </c>
      <c r="H20" s="107">
        <v>0</v>
      </c>
      <c r="I20" s="107">
        <v>26464</v>
      </c>
      <c r="J20" s="107">
        <v>25456</v>
      </c>
      <c r="K20" s="107">
        <v>2914</v>
      </c>
      <c r="L20" s="107">
        <v>6632</v>
      </c>
      <c r="M20" s="107">
        <v>2608</v>
      </c>
      <c r="N20" s="107">
        <v>303</v>
      </c>
      <c r="O20" s="107">
        <v>96651</v>
      </c>
      <c r="P20" s="107">
        <v>1431</v>
      </c>
      <c r="Q20" s="107">
        <v>1951</v>
      </c>
      <c r="R20" s="107">
        <v>24611</v>
      </c>
      <c r="S20" s="107">
        <v>18240</v>
      </c>
      <c r="T20" s="107">
        <v>0</v>
      </c>
      <c r="U20" s="107">
        <v>17574</v>
      </c>
      <c r="V20" s="107">
        <v>1943</v>
      </c>
      <c r="W20" s="107">
        <v>0</v>
      </c>
      <c r="X20" s="107">
        <v>26089</v>
      </c>
      <c r="Y20" s="107">
        <v>4933</v>
      </c>
      <c r="Z20" s="107">
        <v>0</v>
      </c>
      <c r="AA20" s="107">
        <v>3706</v>
      </c>
      <c r="AB20" s="107">
        <v>11417</v>
      </c>
      <c r="AC20" s="107">
        <v>2120</v>
      </c>
      <c r="AD20" s="107">
        <v>214834</v>
      </c>
      <c r="AE20" s="107">
        <v>1214</v>
      </c>
      <c r="AF20" s="107">
        <v>0</v>
      </c>
      <c r="AG20" s="107">
        <v>2631</v>
      </c>
      <c r="AH20" s="107">
        <v>2270</v>
      </c>
      <c r="AI20" s="107">
        <v>2402</v>
      </c>
      <c r="AJ20" s="107">
        <v>13539</v>
      </c>
      <c r="AK20" s="107">
        <v>0</v>
      </c>
      <c r="AL20" s="107">
        <v>6530</v>
      </c>
      <c r="AM20" s="107">
        <v>30029</v>
      </c>
      <c r="AN20" s="107">
        <v>1063</v>
      </c>
      <c r="AO20" s="107">
        <v>7888</v>
      </c>
      <c r="AP20" s="107">
        <v>0</v>
      </c>
      <c r="AQ20" s="107">
        <v>1547</v>
      </c>
      <c r="AR20" s="107">
        <v>816</v>
      </c>
      <c r="AS20" s="107">
        <v>57147</v>
      </c>
      <c r="AT20" s="107">
        <v>1701</v>
      </c>
      <c r="AU20" s="107">
        <v>235531</v>
      </c>
      <c r="AV20" s="107">
        <v>519</v>
      </c>
      <c r="AW20" s="107">
        <v>5603</v>
      </c>
      <c r="AX20" s="107">
        <v>1333</v>
      </c>
      <c r="AY20" s="107">
        <v>2130</v>
      </c>
      <c r="AZ20" s="107">
        <v>17978</v>
      </c>
      <c r="BA20" s="107">
        <v>3424</v>
      </c>
      <c r="BB20" s="107">
        <v>27887</v>
      </c>
      <c r="BC20" s="107">
        <v>0</v>
      </c>
      <c r="BD20" s="107">
        <v>1672</v>
      </c>
      <c r="BE20" s="107">
        <v>241</v>
      </c>
      <c r="BF20" s="107">
        <v>3110</v>
      </c>
      <c r="BG20" s="107">
        <v>1309</v>
      </c>
      <c r="BH20" s="107">
        <v>0</v>
      </c>
      <c r="BI20" s="107">
        <v>0</v>
      </c>
      <c r="BJ20" s="107">
        <v>4041</v>
      </c>
      <c r="BK20" s="107">
        <v>31406</v>
      </c>
    </row>
    <row r="21" spans="1:63" ht="13.35" customHeight="1">
      <c r="A21" s="9" t="s">
        <v>17</v>
      </c>
      <c r="B21" s="98">
        <f t="shared" si="5"/>
        <v>905647</v>
      </c>
      <c r="C21" s="107">
        <v>691171</v>
      </c>
      <c r="D21" s="107">
        <v>205</v>
      </c>
      <c r="E21" s="107">
        <v>96</v>
      </c>
      <c r="F21" s="107">
        <v>0</v>
      </c>
      <c r="G21" s="107">
        <v>239</v>
      </c>
      <c r="H21" s="107">
        <v>98</v>
      </c>
      <c r="I21" s="107">
        <v>2480</v>
      </c>
      <c r="J21" s="107">
        <v>8514</v>
      </c>
      <c r="K21" s="107">
        <v>2336</v>
      </c>
      <c r="L21" s="107">
        <v>5754</v>
      </c>
      <c r="M21" s="107">
        <v>215</v>
      </c>
      <c r="N21" s="107">
        <v>0</v>
      </c>
      <c r="O21" s="107">
        <v>57421</v>
      </c>
      <c r="P21" s="107">
        <v>0</v>
      </c>
      <c r="Q21" s="107">
        <v>0</v>
      </c>
      <c r="R21" s="107">
        <v>3023</v>
      </c>
      <c r="S21" s="107">
        <v>1748</v>
      </c>
      <c r="T21" s="107">
        <v>0</v>
      </c>
      <c r="U21" s="107">
        <v>466</v>
      </c>
      <c r="V21" s="107">
        <v>785</v>
      </c>
      <c r="W21" s="107">
        <v>50</v>
      </c>
      <c r="X21" s="107">
        <v>3129</v>
      </c>
      <c r="Y21" s="107">
        <v>2981</v>
      </c>
      <c r="Z21" s="107">
        <v>257</v>
      </c>
      <c r="AA21" s="107">
        <v>0</v>
      </c>
      <c r="AB21" s="107">
        <v>0</v>
      </c>
      <c r="AC21" s="107">
        <v>469</v>
      </c>
      <c r="AD21" s="107">
        <v>12300</v>
      </c>
      <c r="AE21" s="107">
        <v>121</v>
      </c>
      <c r="AF21" s="107">
        <v>34</v>
      </c>
      <c r="AG21" s="107">
        <v>31</v>
      </c>
      <c r="AH21" s="107">
        <v>1466</v>
      </c>
      <c r="AI21" s="107">
        <v>503</v>
      </c>
      <c r="AJ21" s="107"/>
      <c r="AK21" s="107">
        <v>421</v>
      </c>
      <c r="AL21" s="107">
        <v>33</v>
      </c>
      <c r="AM21" s="107">
        <v>832</v>
      </c>
      <c r="AN21" s="107">
        <v>0</v>
      </c>
      <c r="AO21" s="107">
        <v>0</v>
      </c>
      <c r="AP21" s="107">
        <v>4</v>
      </c>
      <c r="AQ21" s="107">
        <v>46</v>
      </c>
      <c r="AR21" s="107">
        <v>509</v>
      </c>
      <c r="AS21" s="107">
        <v>3805</v>
      </c>
      <c r="AT21" s="107">
        <v>620</v>
      </c>
      <c r="AU21" s="107">
        <v>68253</v>
      </c>
      <c r="AV21" s="107">
        <v>0</v>
      </c>
      <c r="AW21" s="107">
        <v>182</v>
      </c>
      <c r="AX21" s="107">
        <v>0</v>
      </c>
      <c r="AY21" s="107">
        <v>289</v>
      </c>
      <c r="AZ21" s="107">
        <v>8118</v>
      </c>
      <c r="BA21" s="107">
        <v>879</v>
      </c>
      <c r="BB21" s="107">
        <v>13420</v>
      </c>
      <c r="BC21" s="107">
        <v>0</v>
      </c>
      <c r="BD21" s="107">
        <v>39</v>
      </c>
      <c r="BE21" s="107">
        <v>9017</v>
      </c>
      <c r="BF21" s="107">
        <v>180</v>
      </c>
      <c r="BG21" s="107">
        <v>163</v>
      </c>
      <c r="BH21" s="107">
        <v>2266</v>
      </c>
      <c r="BI21" s="107">
        <v>32</v>
      </c>
      <c r="BJ21" s="107">
        <v>0</v>
      </c>
      <c r="BK21" s="107">
        <v>647</v>
      </c>
    </row>
    <row r="22" spans="1:63" ht="13.35" customHeight="1">
      <c r="A22" s="9" t="s">
        <v>18</v>
      </c>
      <c r="B22" s="98">
        <f t="shared" si="5"/>
        <v>5496002</v>
      </c>
      <c r="C22" s="107">
        <v>3649336</v>
      </c>
      <c r="D22" s="107">
        <v>0</v>
      </c>
      <c r="E22" s="107">
        <v>0</v>
      </c>
      <c r="F22" s="107">
        <v>0</v>
      </c>
      <c r="G22" s="107">
        <v>7277</v>
      </c>
      <c r="H22" s="107">
        <v>0</v>
      </c>
      <c r="I22" s="107">
        <v>27192</v>
      </c>
      <c r="J22" s="107">
        <v>20121</v>
      </c>
      <c r="K22" s="107">
        <v>0</v>
      </c>
      <c r="L22" s="107">
        <v>21550</v>
      </c>
      <c r="M22" s="107">
        <v>15950</v>
      </c>
      <c r="N22" s="107">
        <v>0</v>
      </c>
      <c r="O22" s="107">
        <v>636771</v>
      </c>
      <c r="P22" s="107">
        <v>0</v>
      </c>
      <c r="Q22" s="107">
        <v>0</v>
      </c>
      <c r="R22" s="107">
        <v>29151</v>
      </c>
      <c r="S22" s="107">
        <v>66566</v>
      </c>
      <c r="T22" s="107">
        <v>0</v>
      </c>
      <c r="U22" s="107">
        <v>55371</v>
      </c>
      <c r="V22" s="107">
        <v>0</v>
      </c>
      <c r="W22" s="107">
        <v>0</v>
      </c>
      <c r="X22" s="107">
        <v>2455</v>
      </c>
      <c r="Y22" s="107">
        <v>24108</v>
      </c>
      <c r="Z22" s="107">
        <v>5967</v>
      </c>
      <c r="AA22" s="107">
        <v>0</v>
      </c>
      <c r="AB22" s="107">
        <v>12856</v>
      </c>
      <c r="AC22" s="107">
        <v>0</v>
      </c>
      <c r="AD22" s="107">
        <v>166032</v>
      </c>
      <c r="AE22" s="107">
        <v>3559</v>
      </c>
      <c r="AF22" s="107">
        <v>0</v>
      </c>
      <c r="AG22" s="107">
        <v>0</v>
      </c>
      <c r="AH22" s="107">
        <v>5458</v>
      </c>
      <c r="AI22" s="107">
        <v>0</v>
      </c>
      <c r="AJ22" s="107">
        <v>40353</v>
      </c>
      <c r="AK22" s="107">
        <v>0</v>
      </c>
      <c r="AL22" s="107">
        <v>17429</v>
      </c>
      <c r="AM22" s="107">
        <v>25188</v>
      </c>
      <c r="AN22" s="107">
        <v>0</v>
      </c>
      <c r="AO22" s="107">
        <v>0</v>
      </c>
      <c r="AP22" s="107">
        <v>0</v>
      </c>
      <c r="AQ22" s="107">
        <v>0</v>
      </c>
      <c r="AR22" s="107"/>
      <c r="AS22" s="107">
        <v>43574</v>
      </c>
      <c r="AT22" s="107">
        <v>0</v>
      </c>
      <c r="AU22" s="107">
        <v>387375</v>
      </c>
      <c r="AV22" s="107">
        <v>0</v>
      </c>
      <c r="AW22" s="107">
        <v>14815</v>
      </c>
      <c r="AX22" s="107">
        <v>5160</v>
      </c>
      <c r="AY22" s="107">
        <v>0</v>
      </c>
      <c r="AZ22" s="107">
        <v>16538</v>
      </c>
      <c r="BA22" s="107">
        <v>3350</v>
      </c>
      <c r="BB22" s="107">
        <v>133890</v>
      </c>
      <c r="BC22" s="107">
        <v>0</v>
      </c>
      <c r="BD22" s="107">
        <v>0</v>
      </c>
      <c r="BE22" s="107">
        <v>30009</v>
      </c>
      <c r="BF22" s="107">
        <v>0</v>
      </c>
      <c r="BG22" s="107">
        <v>0</v>
      </c>
      <c r="BH22" s="107">
        <v>25222</v>
      </c>
      <c r="BI22" s="107">
        <v>0</v>
      </c>
      <c r="BJ22" s="107">
        <v>0</v>
      </c>
      <c r="BK22" s="107">
        <v>3379</v>
      </c>
    </row>
    <row r="23" spans="1:63" ht="13.35" customHeight="1">
      <c r="A23" s="9" t="s">
        <v>19</v>
      </c>
      <c r="B23" s="98">
        <f t="shared" si="5"/>
        <v>540692</v>
      </c>
      <c r="C23" s="107">
        <v>83359</v>
      </c>
      <c r="D23" s="107">
        <v>0</v>
      </c>
      <c r="E23" s="107">
        <v>0</v>
      </c>
      <c r="F23" s="107">
        <v>0</v>
      </c>
      <c r="G23" s="107">
        <v>0</v>
      </c>
      <c r="H23" s="107"/>
      <c r="I23" s="107">
        <v>6345</v>
      </c>
      <c r="J23" s="107">
        <v>166697</v>
      </c>
      <c r="K23" s="107">
        <v>0</v>
      </c>
      <c r="L23" s="107">
        <v>0</v>
      </c>
      <c r="M23" s="107">
        <v>0</v>
      </c>
      <c r="N23" s="107">
        <v>0</v>
      </c>
      <c r="O23" s="107">
        <v>2346</v>
      </c>
      <c r="P23" s="107">
        <v>4067</v>
      </c>
      <c r="Q23" s="107">
        <v>0</v>
      </c>
      <c r="R23" s="107">
        <v>0</v>
      </c>
      <c r="S23" s="107">
        <v>36404</v>
      </c>
      <c r="T23" s="107">
        <v>0</v>
      </c>
      <c r="U23" s="107">
        <v>0</v>
      </c>
      <c r="V23" s="107">
        <v>0</v>
      </c>
      <c r="W23" s="107">
        <v>0</v>
      </c>
      <c r="X23" s="107">
        <v>0</v>
      </c>
      <c r="Y23" s="107">
        <v>0</v>
      </c>
      <c r="Z23" s="107"/>
      <c r="AA23" s="107">
        <v>4169</v>
      </c>
      <c r="AB23" s="107">
        <v>163</v>
      </c>
      <c r="AC23" s="107"/>
      <c r="AD23" s="107">
        <v>45900</v>
      </c>
      <c r="AE23" s="107">
        <v>0</v>
      </c>
      <c r="AF23" s="107">
        <v>0</v>
      </c>
      <c r="AG23" s="107">
        <v>39532</v>
      </c>
      <c r="AH23" s="107">
        <v>1233</v>
      </c>
      <c r="AI23" s="107">
        <v>0</v>
      </c>
      <c r="AJ23" s="107">
        <v>87788</v>
      </c>
      <c r="AK23" s="107">
        <v>22</v>
      </c>
      <c r="AL23" s="107">
        <v>0</v>
      </c>
      <c r="AM23" s="107">
        <v>813</v>
      </c>
      <c r="AN23" s="107">
        <v>0</v>
      </c>
      <c r="AO23" s="107">
        <v>0</v>
      </c>
      <c r="AP23" s="107">
        <v>0</v>
      </c>
      <c r="AQ23" s="107">
        <v>0</v>
      </c>
      <c r="AR23" s="107">
        <v>4378</v>
      </c>
      <c r="AS23" s="107">
        <v>24376</v>
      </c>
      <c r="AT23" s="107">
        <v>0</v>
      </c>
      <c r="AU23" s="107">
        <v>1167</v>
      </c>
      <c r="AV23" s="107">
        <v>3837</v>
      </c>
      <c r="AW23" s="107"/>
      <c r="AX23" s="107">
        <v>0</v>
      </c>
      <c r="AY23" s="107"/>
      <c r="AZ23" s="107">
        <v>1832</v>
      </c>
      <c r="BA23" s="107">
        <v>21251</v>
      </c>
      <c r="BB23" s="107">
        <v>0</v>
      </c>
      <c r="BC23" s="107">
        <v>0</v>
      </c>
      <c r="BD23" s="107">
        <v>0</v>
      </c>
      <c r="BE23" s="107">
        <v>4976</v>
      </c>
      <c r="BF23" s="107">
        <v>0</v>
      </c>
      <c r="BG23" s="107">
        <v>0</v>
      </c>
      <c r="BH23" s="107">
        <v>37</v>
      </c>
      <c r="BI23" s="107">
        <v>0</v>
      </c>
      <c r="BJ23" s="107">
        <v>0</v>
      </c>
      <c r="BK23" s="107">
        <v>0</v>
      </c>
    </row>
    <row r="24" spans="1:63" ht="13.35" customHeight="1">
      <c r="A24" s="9" t="s">
        <v>20</v>
      </c>
      <c r="B24" s="98">
        <f t="shared" si="5"/>
        <v>7345896.682</v>
      </c>
      <c r="C24" s="107">
        <v>3313849</v>
      </c>
      <c r="D24" s="107">
        <v>22073</v>
      </c>
      <c r="E24" s="107">
        <v>68660.682000000001</v>
      </c>
      <c r="F24" s="107">
        <v>31906</v>
      </c>
      <c r="G24" s="107">
        <v>20993</v>
      </c>
      <c r="H24" s="107">
        <v>6080</v>
      </c>
      <c r="I24" s="107">
        <v>116732</v>
      </c>
      <c r="J24" s="107">
        <v>231086</v>
      </c>
      <c r="K24" s="107">
        <v>19980</v>
      </c>
      <c r="L24" s="107">
        <v>59534</v>
      </c>
      <c r="M24" s="107">
        <v>26920</v>
      </c>
      <c r="N24" s="107">
        <v>7438</v>
      </c>
      <c r="O24" s="107">
        <v>614390</v>
      </c>
      <c r="P24" s="107">
        <v>8239</v>
      </c>
      <c r="Q24" s="107">
        <v>14171</v>
      </c>
      <c r="R24" s="107">
        <v>196132</v>
      </c>
      <c r="S24" s="107">
        <v>87530</v>
      </c>
      <c r="T24" s="107">
        <v>14389</v>
      </c>
      <c r="U24" s="107">
        <v>40580</v>
      </c>
      <c r="V24" s="107">
        <v>67165</v>
      </c>
      <c r="W24" s="107">
        <v>27468</v>
      </c>
      <c r="X24" s="107">
        <v>283433</v>
      </c>
      <c r="Y24" s="107">
        <v>25481</v>
      </c>
      <c r="Z24" s="107">
        <v>17594</v>
      </c>
      <c r="AA24" s="107">
        <v>16225</v>
      </c>
      <c r="AB24" s="107">
        <v>21476</v>
      </c>
      <c r="AC24" s="107">
        <v>244603</v>
      </c>
      <c r="AD24" s="107">
        <v>316834</v>
      </c>
      <c r="AE24" s="107">
        <v>4847</v>
      </c>
      <c r="AF24" s="107">
        <v>17706</v>
      </c>
      <c r="AG24" s="107">
        <v>57958</v>
      </c>
      <c r="AH24" s="107">
        <v>20652</v>
      </c>
      <c r="AI24" s="107">
        <v>34971</v>
      </c>
      <c r="AJ24" s="107">
        <v>52469</v>
      </c>
      <c r="AK24" s="107">
        <v>15224</v>
      </c>
      <c r="AL24" s="107">
        <v>31441</v>
      </c>
      <c r="AM24" s="107">
        <v>126654</v>
      </c>
      <c r="AN24" s="107">
        <v>13150</v>
      </c>
      <c r="AO24" s="107">
        <v>16922</v>
      </c>
      <c r="AP24" s="107">
        <v>18606</v>
      </c>
      <c r="AQ24" s="107">
        <v>29502</v>
      </c>
      <c r="AR24" s="107">
        <v>13206</v>
      </c>
      <c r="AS24" s="107">
        <v>52804</v>
      </c>
      <c r="AT24" s="107">
        <v>14375</v>
      </c>
      <c r="AU24" s="107">
        <v>168235</v>
      </c>
      <c r="AV24" s="107">
        <v>3450</v>
      </c>
      <c r="AW24" s="107">
        <v>37497</v>
      </c>
      <c r="AX24" s="107">
        <v>11226</v>
      </c>
      <c r="AY24" s="107">
        <v>11337</v>
      </c>
      <c r="AZ24" s="107">
        <v>185132</v>
      </c>
      <c r="BA24" s="107">
        <v>21802</v>
      </c>
      <c r="BB24" s="107">
        <v>101176</v>
      </c>
      <c r="BC24" s="107">
        <v>22805</v>
      </c>
      <c r="BD24" s="107">
        <v>9958</v>
      </c>
      <c r="BE24" s="107">
        <v>121761</v>
      </c>
      <c r="BF24" s="107">
        <v>21063</v>
      </c>
      <c r="BG24" s="107">
        <v>31558</v>
      </c>
      <c r="BH24" s="107">
        <v>66148</v>
      </c>
      <c r="BI24" s="107">
        <v>7655</v>
      </c>
      <c r="BJ24" s="107">
        <v>34822</v>
      </c>
      <c r="BK24" s="107">
        <v>48823</v>
      </c>
    </row>
    <row r="25" spans="1:63" ht="13.35" customHeight="1">
      <c r="A25" s="10"/>
      <c r="B25" s="100"/>
      <c r="C25" s="107"/>
      <c r="D25" s="107"/>
      <c r="E25" s="107"/>
      <c r="F25" s="107"/>
      <c r="G25" s="107"/>
      <c r="H25" s="107"/>
      <c r="I25" s="107"/>
      <c r="J25" s="107"/>
      <c r="K25" s="107"/>
      <c r="L25" s="107"/>
      <c r="M25" s="107"/>
      <c r="N25" s="107"/>
      <c r="O25" s="107"/>
      <c r="P25" s="107"/>
      <c r="Q25" s="107"/>
      <c r="R25" s="107"/>
      <c r="S25" s="107"/>
      <c r="T25" s="107"/>
      <c r="U25" s="107"/>
      <c r="V25" s="107"/>
      <c r="W25" s="107"/>
      <c r="X25" s="107"/>
      <c r="Y25" s="107"/>
      <c r="Z25" s="107"/>
      <c r="AA25" s="107"/>
      <c r="AB25" s="107"/>
      <c r="AC25" s="107"/>
      <c r="AD25" s="107"/>
      <c r="AE25" s="107"/>
      <c r="AF25" s="107"/>
      <c r="AG25" s="107"/>
      <c r="AH25" s="107"/>
      <c r="AI25" s="107"/>
      <c r="AJ25" s="107"/>
      <c r="AK25" s="107"/>
      <c r="AL25" s="107"/>
      <c r="AM25" s="107"/>
      <c r="AN25" s="107"/>
      <c r="AO25" s="107"/>
      <c r="AP25" s="107"/>
      <c r="AQ25" s="107"/>
      <c r="AR25" s="107"/>
      <c r="AS25" s="107"/>
      <c r="AT25" s="107"/>
      <c r="AU25" s="107"/>
      <c r="AV25" s="107"/>
      <c r="AW25" s="107"/>
      <c r="AX25" s="107"/>
      <c r="AY25" s="107"/>
      <c r="AZ25" s="107"/>
      <c r="BA25" s="107"/>
      <c r="BB25" s="107"/>
      <c r="BC25" s="107"/>
      <c r="BD25" s="107"/>
      <c r="BE25" s="107"/>
      <c r="BF25" s="107"/>
      <c r="BG25" s="107"/>
      <c r="BH25" s="107"/>
      <c r="BI25" s="107"/>
      <c r="BJ25" s="107"/>
      <c r="BK25" s="107"/>
    </row>
    <row r="26" spans="1:63" ht="13.35" customHeight="1">
      <c r="A26" s="18" t="s">
        <v>21</v>
      </c>
      <c r="B26" s="101">
        <f>SUM(B7-B16)</f>
        <v>2866818.5870000049</v>
      </c>
      <c r="C26" s="102">
        <f t="shared" ref="C26:AO26" si="6">SUM(C7-C16)</f>
        <v>2383374</v>
      </c>
      <c r="D26" s="102">
        <f t="shared" si="6"/>
        <v>1370</v>
      </c>
      <c r="E26" s="102">
        <f t="shared" si="6"/>
        <v>26565.63499999998</v>
      </c>
      <c r="F26" s="102">
        <f t="shared" si="6"/>
        <v>9330</v>
      </c>
      <c r="G26" s="102">
        <f t="shared" si="6"/>
        <v>8220</v>
      </c>
      <c r="H26" s="102">
        <f t="shared" si="6"/>
        <v>7781</v>
      </c>
      <c r="I26" s="102">
        <f t="shared" si="6"/>
        <v>10469</v>
      </c>
      <c r="J26" s="102">
        <f t="shared" si="6"/>
        <v>9744</v>
      </c>
      <c r="K26" s="102">
        <f t="shared" si="6"/>
        <v>9967</v>
      </c>
      <c r="L26" s="102">
        <f t="shared" si="6"/>
        <v>9166</v>
      </c>
      <c r="M26" s="102">
        <f t="shared" si="6"/>
        <v>-2291</v>
      </c>
      <c r="N26" s="102">
        <f t="shared" si="6"/>
        <v>6105</v>
      </c>
      <c r="O26" s="102">
        <f t="shared" si="6"/>
        <v>4040</v>
      </c>
      <c r="P26" s="102">
        <f t="shared" si="6"/>
        <v>-8784</v>
      </c>
      <c r="Q26" s="102">
        <f t="shared" si="6"/>
        <v>84</v>
      </c>
      <c r="R26" s="102">
        <f t="shared" si="6"/>
        <v>70328</v>
      </c>
      <c r="S26" s="102">
        <f t="shared" si="6"/>
        <v>31796</v>
      </c>
      <c r="T26" s="102">
        <f t="shared" si="6"/>
        <v>861</v>
      </c>
      <c r="U26" s="102">
        <f t="shared" si="6"/>
        <v>-2947</v>
      </c>
      <c r="V26" s="102">
        <f t="shared" si="6"/>
        <v>-16354</v>
      </c>
      <c r="W26" s="102">
        <f t="shared" si="6"/>
        <v>-2357</v>
      </c>
      <c r="X26" s="102">
        <f t="shared" si="6"/>
        <v>-64299</v>
      </c>
      <c r="Y26" s="102">
        <f t="shared" si="6"/>
        <v>-2064</v>
      </c>
      <c r="Z26" s="102">
        <f t="shared" si="6"/>
        <v>-3944</v>
      </c>
      <c r="AA26" s="102">
        <f t="shared" si="6"/>
        <v>8409</v>
      </c>
      <c r="AB26" s="102">
        <f t="shared" si="6"/>
        <v>17593</v>
      </c>
      <c r="AC26" s="102">
        <f t="shared" si="6"/>
        <v>-14274</v>
      </c>
      <c r="AD26" s="102">
        <f t="shared" si="6"/>
        <v>-102384.04799999995</v>
      </c>
      <c r="AE26" s="102">
        <f t="shared" si="6"/>
        <v>-801</v>
      </c>
      <c r="AF26" s="102">
        <f t="shared" si="6"/>
        <v>2194</v>
      </c>
      <c r="AG26" s="102">
        <f t="shared" si="6"/>
        <v>22628</v>
      </c>
      <c r="AH26" s="102">
        <f t="shared" si="6"/>
        <v>-9465</v>
      </c>
      <c r="AI26" s="102">
        <f t="shared" si="6"/>
        <v>269</v>
      </c>
      <c r="AJ26" s="102">
        <f t="shared" si="6"/>
        <v>-13612</v>
      </c>
      <c r="AK26" s="102">
        <f t="shared" si="6"/>
        <v>7645</v>
      </c>
      <c r="AL26" s="102">
        <f t="shared" si="6"/>
        <v>4418</v>
      </c>
      <c r="AM26" s="102">
        <f t="shared" si="6"/>
        <v>123973</v>
      </c>
      <c r="AN26" s="102">
        <f t="shared" si="6"/>
        <v>4000</v>
      </c>
      <c r="AO26" s="102">
        <f t="shared" si="6"/>
        <v>-10975</v>
      </c>
      <c r="AP26" s="102">
        <f>SUM(AP7-AP16)</f>
        <v>-11752</v>
      </c>
      <c r="AQ26" s="102">
        <f t="shared" ref="AQ26:BK26" si="7">SUM(AQ7-AQ16)</f>
        <v>-2549</v>
      </c>
      <c r="AR26" s="102">
        <f t="shared" si="7"/>
        <v>2377</v>
      </c>
      <c r="AS26" s="102">
        <f t="shared" si="7"/>
        <v>46857</v>
      </c>
      <c r="AT26" s="102">
        <f t="shared" si="7"/>
        <v>-1307</v>
      </c>
      <c r="AU26" s="102">
        <f t="shared" si="7"/>
        <v>-219709</v>
      </c>
      <c r="AV26" s="102">
        <f t="shared" si="7"/>
        <v>3095</v>
      </c>
      <c r="AW26" s="102">
        <f t="shared" si="7"/>
        <v>-3193</v>
      </c>
      <c r="AX26" s="102">
        <f t="shared" si="7"/>
        <v>13418</v>
      </c>
      <c r="AY26" s="102">
        <f t="shared" si="7"/>
        <v>6499</v>
      </c>
      <c r="AZ26" s="102">
        <f t="shared" si="7"/>
        <v>83831</v>
      </c>
      <c r="BA26" s="102">
        <f t="shared" si="7"/>
        <v>7479</v>
      </c>
      <c r="BB26" s="102">
        <f t="shared" si="7"/>
        <v>136112</v>
      </c>
      <c r="BC26" s="102">
        <f t="shared" si="7"/>
        <v>6755</v>
      </c>
      <c r="BD26" s="102">
        <f t="shared" si="7"/>
        <v>10411</v>
      </c>
      <c r="BE26" s="102">
        <f t="shared" si="7"/>
        <v>102785</v>
      </c>
      <c r="BF26" s="102">
        <f t="shared" si="7"/>
        <v>11655</v>
      </c>
      <c r="BG26" s="102">
        <f t="shared" si="7"/>
        <v>-953</v>
      </c>
      <c r="BH26" s="102">
        <f t="shared" si="7"/>
        <v>-5901</v>
      </c>
      <c r="BI26" s="102">
        <f t="shared" si="7"/>
        <v>9243</v>
      </c>
      <c r="BJ26" s="102">
        <f t="shared" si="7"/>
        <v>35823</v>
      </c>
      <c r="BK26" s="102">
        <f t="shared" si="7"/>
        <v>110064</v>
      </c>
    </row>
    <row r="27" spans="1:63" ht="13.35" customHeight="1" thickBot="1">
      <c r="A27" s="5"/>
      <c r="B27" s="103"/>
      <c r="C27" s="107"/>
      <c r="D27" s="107"/>
      <c r="E27" s="107"/>
      <c r="F27" s="107"/>
      <c r="G27" s="107"/>
      <c r="H27" s="107"/>
      <c r="I27" s="107"/>
      <c r="J27" s="107"/>
      <c r="K27" s="107"/>
      <c r="L27" s="107"/>
      <c r="M27" s="107"/>
      <c r="N27" s="107"/>
      <c r="O27" s="107"/>
      <c r="P27" s="107"/>
      <c r="Q27" s="107"/>
      <c r="R27" s="107"/>
      <c r="S27" s="107"/>
      <c r="T27" s="107"/>
      <c r="U27" s="107"/>
      <c r="V27" s="107"/>
      <c r="W27" s="107"/>
      <c r="X27" s="107"/>
      <c r="Y27" s="107"/>
      <c r="Z27" s="107"/>
      <c r="AA27" s="107"/>
      <c r="AB27" s="107"/>
      <c r="AC27" s="107"/>
      <c r="AD27" s="107"/>
      <c r="AE27" s="107"/>
      <c r="AF27" s="107"/>
      <c r="AG27" s="107"/>
      <c r="AH27" s="107"/>
      <c r="AI27" s="107"/>
      <c r="AJ27" s="107"/>
      <c r="AK27" s="107"/>
      <c r="AL27" s="107"/>
      <c r="AM27" s="107"/>
      <c r="AN27" s="107"/>
      <c r="AO27" s="107"/>
      <c r="AP27" s="107"/>
      <c r="AQ27" s="107"/>
      <c r="AR27" s="107"/>
      <c r="AS27" s="107"/>
      <c r="AT27" s="107"/>
      <c r="AU27" s="107"/>
      <c r="AV27" s="107"/>
      <c r="AW27" s="107"/>
      <c r="AX27" s="107"/>
      <c r="AY27" s="107"/>
      <c r="AZ27" s="107"/>
      <c r="BA27" s="107"/>
      <c r="BB27" s="107"/>
      <c r="BC27" s="107"/>
      <c r="BD27" s="107"/>
      <c r="BE27" s="107"/>
      <c r="BF27" s="107"/>
      <c r="BG27" s="107"/>
      <c r="BH27" s="107"/>
      <c r="BI27" s="107"/>
      <c r="BJ27" s="107"/>
      <c r="BK27" s="107"/>
    </row>
    <row r="28" spans="1:63" ht="13.35" customHeight="1" thickBot="1">
      <c r="A28" s="41" t="s">
        <v>22</v>
      </c>
      <c r="B28" s="99"/>
      <c r="C28" s="111"/>
      <c r="D28" s="111"/>
      <c r="E28" s="111"/>
      <c r="F28" s="111"/>
      <c r="G28" s="111"/>
      <c r="H28" s="111"/>
      <c r="I28" s="111"/>
      <c r="J28" s="111"/>
      <c r="K28" s="111"/>
      <c r="L28" s="111"/>
      <c r="M28" s="111"/>
      <c r="N28" s="111"/>
      <c r="O28" s="111"/>
      <c r="P28" s="111"/>
      <c r="Q28" s="111"/>
      <c r="R28" s="111"/>
      <c r="S28" s="111"/>
      <c r="T28" s="111"/>
      <c r="U28" s="111"/>
      <c r="V28" s="111"/>
      <c r="W28" s="111"/>
      <c r="X28" s="111"/>
      <c r="Y28" s="111"/>
      <c r="Z28" s="111"/>
      <c r="AA28" s="111"/>
      <c r="AB28" s="111"/>
      <c r="AC28" s="111"/>
      <c r="AD28" s="111"/>
      <c r="AE28" s="111"/>
      <c r="AF28" s="111"/>
      <c r="AG28" s="111"/>
      <c r="AH28" s="111"/>
      <c r="AI28" s="111"/>
      <c r="AJ28" s="111"/>
      <c r="AK28" s="111"/>
      <c r="AL28" s="111"/>
      <c r="AM28" s="111"/>
      <c r="AN28" s="111"/>
      <c r="AO28" s="111"/>
      <c r="AP28" s="111"/>
      <c r="AQ28" s="111"/>
      <c r="AR28" s="111"/>
      <c r="AS28" s="111"/>
      <c r="AT28" s="111"/>
      <c r="AU28" s="111"/>
      <c r="AV28" s="111"/>
      <c r="AW28" s="111"/>
      <c r="AX28" s="111"/>
      <c r="AY28" s="111"/>
      <c r="AZ28" s="111"/>
      <c r="BA28" s="111"/>
      <c r="BB28" s="111"/>
      <c r="BC28" s="111"/>
      <c r="BD28" s="111"/>
      <c r="BE28" s="111"/>
      <c r="BF28" s="111"/>
      <c r="BG28" s="111"/>
      <c r="BH28" s="111"/>
      <c r="BI28" s="111"/>
      <c r="BJ28" s="111"/>
      <c r="BK28" s="111"/>
    </row>
    <row r="29" spans="1:63" ht="13.35" customHeight="1">
      <c r="A29" s="17" t="s">
        <v>23</v>
      </c>
      <c r="B29" s="96">
        <f>SUM(B30:B33)</f>
        <v>8663850.2960000001</v>
      </c>
      <c r="C29" s="112">
        <f t="shared" ref="C29:AO29" si="8">SUM(C30:C33)</f>
        <v>5999690</v>
      </c>
      <c r="D29" s="112">
        <f t="shared" si="8"/>
        <v>25070</v>
      </c>
      <c r="E29" s="112">
        <f t="shared" si="8"/>
        <v>43712.296000000002</v>
      </c>
      <c r="F29" s="112">
        <f t="shared" si="8"/>
        <v>21550</v>
      </c>
      <c r="G29" s="112">
        <f t="shared" si="8"/>
        <v>14257</v>
      </c>
      <c r="H29" s="112">
        <f t="shared" si="8"/>
        <v>9333</v>
      </c>
      <c r="I29" s="112">
        <f t="shared" si="8"/>
        <v>71828</v>
      </c>
      <c r="J29" s="112">
        <f t="shared" si="8"/>
        <v>233033</v>
      </c>
      <c r="K29" s="112">
        <f t="shared" si="8"/>
        <v>14176</v>
      </c>
      <c r="L29" s="112">
        <f t="shared" si="8"/>
        <v>26390</v>
      </c>
      <c r="M29" s="112">
        <f t="shared" si="8"/>
        <v>18362</v>
      </c>
      <c r="N29" s="112">
        <f t="shared" si="8"/>
        <v>14575</v>
      </c>
      <c r="O29" s="112">
        <f t="shared" si="8"/>
        <v>298093</v>
      </c>
      <c r="P29" s="112">
        <f t="shared" si="8"/>
        <v>5312</v>
      </c>
      <c r="Q29" s="112">
        <f t="shared" si="8"/>
        <v>5737</v>
      </c>
      <c r="R29" s="112">
        <f t="shared" si="8"/>
        <v>67011</v>
      </c>
      <c r="S29" s="112">
        <f t="shared" si="8"/>
        <v>50759</v>
      </c>
      <c r="T29" s="112">
        <f t="shared" si="8"/>
        <v>10941</v>
      </c>
      <c r="U29" s="112">
        <f t="shared" si="8"/>
        <v>21272</v>
      </c>
      <c r="V29" s="112">
        <f t="shared" si="8"/>
        <v>16741</v>
      </c>
      <c r="W29" s="112">
        <f t="shared" si="8"/>
        <v>10929</v>
      </c>
      <c r="X29" s="112">
        <f t="shared" si="8"/>
        <v>57503</v>
      </c>
      <c r="Y29" s="112">
        <f t="shared" si="8"/>
        <v>7662</v>
      </c>
      <c r="Z29" s="112">
        <f t="shared" si="8"/>
        <v>44</v>
      </c>
      <c r="AA29" s="112">
        <f t="shared" si="8"/>
        <v>12883</v>
      </c>
      <c r="AB29" s="112">
        <f t="shared" si="8"/>
        <v>29677</v>
      </c>
      <c r="AC29" s="112">
        <f t="shared" si="8"/>
        <v>10151</v>
      </c>
      <c r="AD29" s="112">
        <f t="shared" si="8"/>
        <v>41484</v>
      </c>
      <c r="AE29" s="112">
        <f t="shared" si="8"/>
        <v>3280</v>
      </c>
      <c r="AF29" s="112">
        <f t="shared" si="8"/>
        <v>333</v>
      </c>
      <c r="AG29" s="112">
        <f t="shared" si="8"/>
        <v>20980</v>
      </c>
      <c r="AH29" s="112">
        <f t="shared" si="8"/>
        <v>3974</v>
      </c>
      <c r="AI29" s="112">
        <f t="shared" si="8"/>
        <v>8415</v>
      </c>
      <c r="AJ29" s="112">
        <f t="shared" si="8"/>
        <v>46772</v>
      </c>
      <c r="AK29" s="112">
        <f t="shared" si="8"/>
        <v>13105</v>
      </c>
      <c r="AL29" s="112">
        <f t="shared" si="8"/>
        <v>15913</v>
      </c>
      <c r="AM29" s="112">
        <f t="shared" si="8"/>
        <v>193851</v>
      </c>
      <c r="AN29" s="112">
        <f t="shared" si="8"/>
        <v>7310</v>
      </c>
      <c r="AO29" s="112">
        <f t="shared" si="8"/>
        <v>10642</v>
      </c>
      <c r="AP29" s="112">
        <f>SUM(AP30:AP33)</f>
        <v>3854</v>
      </c>
      <c r="AQ29" s="112">
        <f t="shared" ref="AQ29:BK29" si="9">SUM(AQ30:AQ33)</f>
        <v>15800</v>
      </c>
      <c r="AR29" s="112">
        <f t="shared" si="9"/>
        <v>7301</v>
      </c>
      <c r="AS29" s="112">
        <f t="shared" si="9"/>
        <v>110812</v>
      </c>
      <c r="AT29" s="112">
        <f t="shared" si="9"/>
        <v>317</v>
      </c>
      <c r="AU29" s="112">
        <f t="shared" si="9"/>
        <v>412993</v>
      </c>
      <c r="AV29" s="112">
        <f t="shared" si="9"/>
        <v>3041</v>
      </c>
      <c r="AW29" s="112">
        <f t="shared" si="9"/>
        <v>23690</v>
      </c>
      <c r="AX29" s="112">
        <f t="shared" si="9"/>
        <v>11483</v>
      </c>
      <c r="AY29" s="112">
        <f t="shared" si="9"/>
        <v>16192</v>
      </c>
      <c r="AZ29" s="112">
        <f t="shared" si="9"/>
        <v>155075</v>
      </c>
      <c r="BA29" s="112">
        <f t="shared" si="9"/>
        <v>16080</v>
      </c>
      <c r="BB29" s="112">
        <f t="shared" si="9"/>
        <v>84206</v>
      </c>
      <c r="BC29" s="112">
        <f t="shared" si="9"/>
        <v>14933</v>
      </c>
      <c r="BD29" s="112">
        <f t="shared" si="9"/>
        <v>20733</v>
      </c>
      <c r="BE29" s="112">
        <f t="shared" si="9"/>
        <v>115386</v>
      </c>
      <c r="BF29" s="112">
        <f t="shared" si="9"/>
        <v>14595</v>
      </c>
      <c r="BG29" s="112">
        <f t="shared" si="9"/>
        <v>2947</v>
      </c>
      <c r="BH29" s="112">
        <f t="shared" si="9"/>
        <v>34259</v>
      </c>
      <c r="BI29" s="112">
        <f t="shared" si="9"/>
        <v>6932</v>
      </c>
      <c r="BJ29" s="112">
        <f t="shared" si="9"/>
        <v>12445</v>
      </c>
      <c r="BK29" s="112">
        <f t="shared" si="9"/>
        <v>118026</v>
      </c>
    </row>
    <row r="30" spans="1:63" ht="13.35" customHeight="1">
      <c r="A30" s="9" t="s">
        <v>24</v>
      </c>
      <c r="B30" s="98">
        <f t="shared" ref="B30:B33" si="10">SUM(C30:BK30)</f>
        <v>1153742</v>
      </c>
      <c r="C30" s="107">
        <v>950000</v>
      </c>
      <c r="D30" s="107">
        <v>0</v>
      </c>
      <c r="E30" s="107">
        <v>0</v>
      </c>
      <c r="F30" s="107">
        <v>0</v>
      </c>
      <c r="G30" s="107">
        <v>0</v>
      </c>
      <c r="H30" s="107">
        <v>0</v>
      </c>
      <c r="I30" s="107">
        <v>0</v>
      </c>
      <c r="J30" s="107">
        <v>13751</v>
      </c>
      <c r="K30" s="107">
        <v>7554</v>
      </c>
      <c r="L30" s="107">
        <v>0</v>
      </c>
      <c r="M30" s="107">
        <v>0</v>
      </c>
      <c r="N30" s="107">
        <v>0</v>
      </c>
      <c r="O30" s="107">
        <v>0</v>
      </c>
      <c r="P30" s="107">
        <v>0</v>
      </c>
      <c r="Q30" s="107">
        <v>0</v>
      </c>
      <c r="R30" s="107">
        <v>0</v>
      </c>
      <c r="S30" s="107">
        <v>0</v>
      </c>
      <c r="T30" s="107">
        <v>0</v>
      </c>
      <c r="U30" s="107">
        <v>0</v>
      </c>
      <c r="V30" s="107">
        <v>0</v>
      </c>
      <c r="W30" s="107">
        <v>0</v>
      </c>
      <c r="X30" s="107">
        <v>0</v>
      </c>
      <c r="Y30" s="107">
        <v>0</v>
      </c>
      <c r="Z30" s="107">
        <v>0</v>
      </c>
      <c r="AA30" s="107">
        <v>0</v>
      </c>
      <c r="AB30" s="107">
        <v>0</v>
      </c>
      <c r="AC30" s="107">
        <v>0</v>
      </c>
      <c r="AD30" s="107">
        <v>0</v>
      </c>
      <c r="AE30" s="107">
        <v>0</v>
      </c>
      <c r="AF30" s="107">
        <v>0</v>
      </c>
      <c r="AG30" s="107">
        <v>0</v>
      </c>
      <c r="AH30" s="107">
        <v>0</v>
      </c>
      <c r="AI30" s="107">
        <v>0</v>
      </c>
      <c r="AJ30" s="107">
        <v>0</v>
      </c>
      <c r="AK30" s="107">
        <v>0</v>
      </c>
      <c r="AL30" s="107">
        <v>0</v>
      </c>
      <c r="AM30" s="107">
        <v>0</v>
      </c>
      <c r="AN30" s="107">
        <v>0</v>
      </c>
      <c r="AO30" s="107">
        <v>0</v>
      </c>
      <c r="AP30" s="107">
        <v>0</v>
      </c>
      <c r="AQ30" s="107">
        <v>0</v>
      </c>
      <c r="AR30" s="107"/>
      <c r="AS30" s="107">
        <v>0</v>
      </c>
      <c r="AT30" s="107">
        <v>0</v>
      </c>
      <c r="AU30" s="107">
        <v>170433</v>
      </c>
      <c r="AV30" s="107">
        <v>0</v>
      </c>
      <c r="AW30" s="107">
        <v>0</v>
      </c>
      <c r="AX30" s="107">
        <v>0</v>
      </c>
      <c r="AY30" s="107">
        <v>0</v>
      </c>
      <c r="AZ30" s="107">
        <v>0</v>
      </c>
      <c r="BA30" s="107">
        <v>0</v>
      </c>
      <c r="BB30" s="107">
        <v>0</v>
      </c>
      <c r="BC30" s="107">
        <v>0</v>
      </c>
      <c r="BD30" s="107">
        <v>0</v>
      </c>
      <c r="BE30" s="107">
        <v>12004</v>
      </c>
      <c r="BF30" s="107">
        <v>0</v>
      </c>
      <c r="BG30" s="107">
        <v>0</v>
      </c>
      <c r="BH30" s="107"/>
      <c r="BI30" s="107">
        <v>0</v>
      </c>
      <c r="BJ30" s="107">
        <v>0</v>
      </c>
      <c r="BK30" s="107">
        <v>0</v>
      </c>
    </row>
    <row r="31" spans="1:63" ht="13.35" customHeight="1">
      <c r="A31" s="9" t="s">
        <v>25</v>
      </c>
      <c r="B31" s="98">
        <f t="shared" si="10"/>
        <v>55223</v>
      </c>
      <c r="C31" s="107">
        <v>228</v>
      </c>
      <c r="D31" s="107">
        <v>0</v>
      </c>
      <c r="E31" s="107">
        <v>0</v>
      </c>
      <c r="F31" s="107">
        <v>0</v>
      </c>
      <c r="G31" s="107">
        <v>0</v>
      </c>
      <c r="H31" s="107">
        <v>0</v>
      </c>
      <c r="I31" s="107">
        <v>0</v>
      </c>
      <c r="J31" s="107">
        <v>0</v>
      </c>
      <c r="K31" s="107">
        <v>0</v>
      </c>
      <c r="L31" s="107">
        <v>0</v>
      </c>
      <c r="M31" s="107">
        <v>0</v>
      </c>
      <c r="N31" s="107">
        <v>0</v>
      </c>
      <c r="O31" s="107">
        <v>0</v>
      </c>
      <c r="P31" s="107">
        <v>0</v>
      </c>
      <c r="Q31" s="107">
        <v>0</v>
      </c>
      <c r="R31" s="107">
        <v>0</v>
      </c>
      <c r="S31" s="107">
        <v>11021</v>
      </c>
      <c r="T31" s="107">
        <v>0</v>
      </c>
      <c r="U31" s="107">
        <v>0</v>
      </c>
      <c r="V31" s="107">
        <v>0</v>
      </c>
      <c r="W31" s="107">
        <v>0</v>
      </c>
      <c r="X31" s="107">
        <v>0</v>
      </c>
      <c r="Y31" s="107">
        <v>0</v>
      </c>
      <c r="Z31" s="107">
        <v>0</v>
      </c>
      <c r="AA31" s="107">
        <v>0</v>
      </c>
      <c r="AB31" s="107">
        <v>0</v>
      </c>
      <c r="AC31" s="107">
        <v>0</v>
      </c>
      <c r="AD31" s="107">
        <v>0</v>
      </c>
      <c r="AE31" s="107">
        <v>0</v>
      </c>
      <c r="AF31" s="107">
        <v>0</v>
      </c>
      <c r="AG31" s="107">
        <v>0</v>
      </c>
      <c r="AH31" s="107">
        <v>0</v>
      </c>
      <c r="AI31" s="107">
        <v>0</v>
      </c>
      <c r="AJ31" s="107">
        <v>0</v>
      </c>
      <c r="AK31" s="107">
        <v>0</v>
      </c>
      <c r="AL31" s="107">
        <v>0</v>
      </c>
      <c r="AM31" s="107">
        <v>0</v>
      </c>
      <c r="AN31" s="107">
        <v>0</v>
      </c>
      <c r="AO31" s="107">
        <v>0</v>
      </c>
      <c r="AP31" s="107">
        <v>0</v>
      </c>
      <c r="AQ31" s="107">
        <v>0</v>
      </c>
      <c r="AR31" s="107"/>
      <c r="AS31" s="107">
        <v>0</v>
      </c>
      <c r="AT31" s="107">
        <v>0</v>
      </c>
      <c r="AU31" s="107">
        <v>43974</v>
      </c>
      <c r="AV31" s="107">
        <v>0</v>
      </c>
      <c r="AW31" s="107">
        <v>0</v>
      </c>
      <c r="AX31" s="107">
        <v>0</v>
      </c>
      <c r="AY31" s="107">
        <v>0</v>
      </c>
      <c r="AZ31" s="107">
        <v>0</v>
      </c>
      <c r="BA31" s="107">
        <v>0</v>
      </c>
      <c r="BB31" s="107">
        <v>0</v>
      </c>
      <c r="BC31" s="107">
        <v>0</v>
      </c>
      <c r="BD31" s="107">
        <v>0</v>
      </c>
      <c r="BE31" s="107">
        <v>0</v>
      </c>
      <c r="BF31" s="107">
        <v>0</v>
      </c>
      <c r="BG31" s="107">
        <v>0</v>
      </c>
      <c r="BH31" s="107">
        <v>0</v>
      </c>
      <c r="BI31" s="107">
        <v>0</v>
      </c>
      <c r="BJ31" s="107">
        <v>0</v>
      </c>
      <c r="BK31" s="107">
        <v>0</v>
      </c>
    </row>
    <row r="32" spans="1:63" ht="13.35" customHeight="1">
      <c r="A32" s="9" t="s">
        <v>19</v>
      </c>
      <c r="B32" s="98">
        <f t="shared" si="10"/>
        <v>4694947</v>
      </c>
      <c r="C32" s="107">
        <v>3148029</v>
      </c>
      <c r="D32" s="107">
        <v>0</v>
      </c>
      <c r="E32" s="107">
        <v>0</v>
      </c>
      <c r="F32" s="107">
        <v>21550</v>
      </c>
      <c r="G32" s="107">
        <v>8623</v>
      </c>
      <c r="H32" s="107">
        <v>9333</v>
      </c>
      <c r="I32" s="107">
        <v>11088</v>
      </c>
      <c r="J32" s="107">
        <v>130604</v>
      </c>
      <c r="K32" s="107">
        <v>6079</v>
      </c>
      <c r="L32" s="107">
        <v>7837</v>
      </c>
      <c r="M32" s="107">
        <v>18362</v>
      </c>
      <c r="N32" s="107">
        <v>5830</v>
      </c>
      <c r="O32" s="107">
        <v>85803</v>
      </c>
      <c r="P32" s="107">
        <v>0</v>
      </c>
      <c r="Q32" s="107">
        <v>5090</v>
      </c>
      <c r="R32" s="107">
        <v>0</v>
      </c>
      <c r="S32" s="107">
        <v>39738</v>
      </c>
      <c r="T32" s="107">
        <v>10941</v>
      </c>
      <c r="U32" s="107">
        <v>21272</v>
      </c>
      <c r="V32" s="107">
        <v>16741</v>
      </c>
      <c r="W32" s="107">
        <v>0</v>
      </c>
      <c r="X32" s="107">
        <v>55455</v>
      </c>
      <c r="Y32" s="107">
        <v>6929</v>
      </c>
      <c r="Z32" s="107">
        <v>44</v>
      </c>
      <c r="AA32" s="107">
        <v>12883</v>
      </c>
      <c r="AB32" s="107">
        <v>24189</v>
      </c>
      <c r="AC32" s="107">
        <v>0</v>
      </c>
      <c r="AD32" s="107">
        <v>41484</v>
      </c>
      <c r="AE32" s="107">
        <v>3280</v>
      </c>
      <c r="AF32" s="107">
        <v>0</v>
      </c>
      <c r="AG32" s="107">
        <v>20980</v>
      </c>
      <c r="AH32" s="107">
        <v>0</v>
      </c>
      <c r="AI32" s="107">
        <v>8415</v>
      </c>
      <c r="AJ32" s="107">
        <v>38929</v>
      </c>
      <c r="AK32" s="107">
        <v>0</v>
      </c>
      <c r="AL32" s="107">
        <v>15913</v>
      </c>
      <c r="AM32" s="107">
        <v>193851</v>
      </c>
      <c r="AN32" s="107">
        <v>7310</v>
      </c>
      <c r="AO32" s="107">
        <v>10642</v>
      </c>
      <c r="AP32" s="107">
        <v>0</v>
      </c>
      <c r="AQ32" s="107">
        <v>15800</v>
      </c>
      <c r="AR32" s="107">
        <v>7301</v>
      </c>
      <c r="AS32" s="107">
        <v>105377</v>
      </c>
      <c r="AT32" s="107">
        <v>317</v>
      </c>
      <c r="AU32" s="107">
        <v>60959</v>
      </c>
      <c r="AV32" s="107">
        <v>0</v>
      </c>
      <c r="AW32" s="107">
        <v>20428</v>
      </c>
      <c r="AX32" s="107">
        <v>11483</v>
      </c>
      <c r="AY32" s="107">
        <v>16192</v>
      </c>
      <c r="AZ32" s="107">
        <v>76368</v>
      </c>
      <c r="BA32" s="107">
        <v>13709</v>
      </c>
      <c r="BB32" s="107">
        <v>84206</v>
      </c>
      <c r="BC32" s="107">
        <v>14933</v>
      </c>
      <c r="BD32" s="107">
        <v>11663</v>
      </c>
      <c r="BE32" s="107">
        <v>99860</v>
      </c>
      <c r="BF32" s="107">
        <v>14595</v>
      </c>
      <c r="BG32" s="107">
        <v>2947</v>
      </c>
      <c r="BH32" s="107">
        <v>23294</v>
      </c>
      <c r="BI32" s="107">
        <v>6488</v>
      </c>
      <c r="BJ32" s="107">
        <v>12445</v>
      </c>
      <c r="BK32" s="107">
        <v>109358</v>
      </c>
    </row>
    <row r="33" spans="1:63" ht="13.35" customHeight="1">
      <c r="A33" s="9" t="s">
        <v>26</v>
      </c>
      <c r="B33" s="98">
        <f t="shared" si="10"/>
        <v>2759938.2960000001</v>
      </c>
      <c r="C33" s="107">
        <v>1901433</v>
      </c>
      <c r="D33" s="107">
        <v>25070</v>
      </c>
      <c r="E33" s="107">
        <v>43712.296000000002</v>
      </c>
      <c r="F33" s="107">
        <v>0</v>
      </c>
      <c r="G33" s="107">
        <v>5634</v>
      </c>
      <c r="H33" s="107">
        <v>0</v>
      </c>
      <c r="I33" s="107">
        <v>60740</v>
      </c>
      <c r="J33" s="107">
        <v>88678</v>
      </c>
      <c r="K33" s="107">
        <v>543</v>
      </c>
      <c r="L33" s="107">
        <v>18553</v>
      </c>
      <c r="M33" s="107"/>
      <c r="N33" s="107">
        <v>8745</v>
      </c>
      <c r="O33" s="107">
        <v>212290</v>
      </c>
      <c r="P33" s="107">
        <v>5312</v>
      </c>
      <c r="Q33" s="107">
        <v>647</v>
      </c>
      <c r="R33" s="107">
        <v>67011</v>
      </c>
      <c r="S33" s="107">
        <v>0</v>
      </c>
      <c r="T33" s="107"/>
      <c r="U33" s="107"/>
      <c r="V33" s="107">
        <v>0</v>
      </c>
      <c r="W33" s="107">
        <v>10929</v>
      </c>
      <c r="X33" s="107">
        <v>2048</v>
      </c>
      <c r="Y33" s="107">
        <v>733</v>
      </c>
      <c r="Z33" s="107">
        <v>0</v>
      </c>
      <c r="AA33" s="107">
        <v>0</v>
      </c>
      <c r="AB33" s="107">
        <v>5488</v>
      </c>
      <c r="AC33" s="107">
        <v>10151</v>
      </c>
      <c r="AD33" s="107">
        <v>0</v>
      </c>
      <c r="AE33" s="107">
        <v>0</v>
      </c>
      <c r="AF33" s="107">
        <v>333</v>
      </c>
      <c r="AG33" s="107">
        <v>0</v>
      </c>
      <c r="AH33" s="107">
        <v>3974</v>
      </c>
      <c r="AI33" s="107">
        <v>0</v>
      </c>
      <c r="AJ33" s="107">
        <v>7843</v>
      </c>
      <c r="AK33" s="107">
        <v>13105</v>
      </c>
      <c r="AL33" s="107">
        <v>0</v>
      </c>
      <c r="AM33" s="107">
        <v>0</v>
      </c>
      <c r="AN33" s="107">
        <v>0</v>
      </c>
      <c r="AO33" s="107">
        <v>0</v>
      </c>
      <c r="AP33" s="107">
        <v>3854</v>
      </c>
      <c r="AQ33" s="107">
        <v>0</v>
      </c>
      <c r="AR33" s="107"/>
      <c r="AS33" s="107">
        <v>5435</v>
      </c>
      <c r="AT33" s="107">
        <v>0</v>
      </c>
      <c r="AU33" s="107">
        <v>137627</v>
      </c>
      <c r="AV33" s="107">
        <v>3041</v>
      </c>
      <c r="AW33" s="107">
        <v>3262</v>
      </c>
      <c r="AX33" s="107">
        <v>0</v>
      </c>
      <c r="AY33" s="107">
        <v>0</v>
      </c>
      <c r="AZ33" s="107">
        <v>78707</v>
      </c>
      <c r="BA33" s="107">
        <v>2371</v>
      </c>
      <c r="BB33" s="107">
        <v>0</v>
      </c>
      <c r="BC33" s="107">
        <v>0</v>
      </c>
      <c r="BD33" s="107">
        <v>9070</v>
      </c>
      <c r="BE33" s="107">
        <v>3522</v>
      </c>
      <c r="BF33" s="107">
        <v>0</v>
      </c>
      <c r="BG33" s="107">
        <v>0</v>
      </c>
      <c r="BH33" s="107">
        <v>10965</v>
      </c>
      <c r="BI33" s="107">
        <v>444</v>
      </c>
      <c r="BJ33" s="107">
        <v>0</v>
      </c>
      <c r="BK33" s="107">
        <v>8668</v>
      </c>
    </row>
    <row r="34" spans="1:63" ht="13.35" customHeight="1">
      <c r="A34" s="14"/>
      <c r="B34" s="99"/>
      <c r="C34" s="111"/>
      <c r="D34" s="111"/>
      <c r="E34" s="111"/>
      <c r="F34" s="111"/>
      <c r="G34" s="111"/>
      <c r="H34" s="111"/>
      <c r="I34" s="111"/>
      <c r="J34" s="111"/>
      <c r="K34" s="111"/>
      <c r="L34" s="111"/>
      <c r="M34" s="111"/>
      <c r="N34" s="111"/>
      <c r="O34" s="111"/>
      <c r="P34" s="111"/>
      <c r="Q34" s="111"/>
      <c r="R34" s="111"/>
      <c r="S34" s="111"/>
      <c r="T34" s="111"/>
      <c r="U34" s="111"/>
      <c r="V34" s="111"/>
      <c r="W34" s="111"/>
      <c r="X34" s="111"/>
      <c r="Y34" s="111"/>
      <c r="Z34" s="111"/>
      <c r="AA34" s="111"/>
      <c r="AB34" s="111"/>
      <c r="AC34" s="111"/>
      <c r="AD34" s="111"/>
      <c r="AE34" s="111"/>
      <c r="AF34" s="111"/>
      <c r="AG34" s="111"/>
      <c r="AH34" s="111"/>
      <c r="AI34" s="111"/>
      <c r="AJ34" s="111"/>
      <c r="AK34" s="111"/>
      <c r="AL34" s="111"/>
      <c r="AM34" s="111"/>
      <c r="AN34" s="111"/>
      <c r="AO34" s="111"/>
      <c r="AP34" s="111"/>
      <c r="AQ34" s="111"/>
      <c r="AR34" s="111"/>
      <c r="AS34" s="111"/>
      <c r="AT34" s="111"/>
      <c r="AU34" s="111"/>
      <c r="AV34" s="111"/>
      <c r="AW34" s="111"/>
      <c r="AX34" s="111"/>
      <c r="AY34" s="111"/>
      <c r="AZ34" s="111"/>
      <c r="BA34" s="111"/>
      <c r="BB34" s="111"/>
      <c r="BC34" s="111"/>
      <c r="BD34" s="111"/>
      <c r="BE34" s="111"/>
      <c r="BF34" s="111"/>
      <c r="BG34" s="111"/>
      <c r="BH34" s="111"/>
      <c r="BI34" s="111"/>
      <c r="BJ34" s="111"/>
      <c r="BK34" s="111"/>
    </row>
    <row r="35" spans="1:63" ht="13.35" customHeight="1">
      <c r="A35" s="17" t="s">
        <v>27</v>
      </c>
      <c r="B35" s="96">
        <f>SUM(B36:B40)</f>
        <v>8687795</v>
      </c>
      <c r="C35" s="112">
        <f t="shared" ref="C35:AO35" si="11">SUM(C36:C40)</f>
        <v>5999690</v>
      </c>
      <c r="D35" s="112">
        <f t="shared" si="11"/>
        <v>25070</v>
      </c>
      <c r="E35" s="112">
        <f t="shared" si="11"/>
        <v>43712</v>
      </c>
      <c r="F35" s="112">
        <f t="shared" si="11"/>
        <v>21550</v>
      </c>
      <c r="G35" s="112">
        <f t="shared" si="11"/>
        <v>14257</v>
      </c>
      <c r="H35" s="112">
        <f t="shared" si="11"/>
        <v>9333</v>
      </c>
      <c r="I35" s="112">
        <f t="shared" si="11"/>
        <v>71828</v>
      </c>
      <c r="J35" s="112">
        <f t="shared" si="11"/>
        <v>233033</v>
      </c>
      <c r="K35" s="112">
        <f t="shared" si="11"/>
        <v>14176</v>
      </c>
      <c r="L35" s="112">
        <f t="shared" si="11"/>
        <v>26390</v>
      </c>
      <c r="M35" s="112">
        <f t="shared" si="11"/>
        <v>18362</v>
      </c>
      <c r="N35" s="112">
        <f t="shared" si="11"/>
        <v>14575</v>
      </c>
      <c r="O35" s="112">
        <f t="shared" si="11"/>
        <v>298093</v>
      </c>
      <c r="P35" s="112">
        <f t="shared" si="11"/>
        <v>5312</v>
      </c>
      <c r="Q35" s="112">
        <f t="shared" si="11"/>
        <v>5737</v>
      </c>
      <c r="R35" s="112">
        <f t="shared" si="11"/>
        <v>95727</v>
      </c>
      <c r="S35" s="112">
        <f t="shared" si="11"/>
        <v>50759</v>
      </c>
      <c r="T35" s="112">
        <f t="shared" si="11"/>
        <v>10941</v>
      </c>
      <c r="U35" s="112">
        <f t="shared" si="11"/>
        <v>21272</v>
      </c>
      <c r="V35" s="112">
        <f t="shared" si="11"/>
        <v>16741</v>
      </c>
      <c r="W35" s="112">
        <f t="shared" si="11"/>
        <v>10929</v>
      </c>
      <c r="X35" s="112">
        <f t="shared" si="11"/>
        <v>57503</v>
      </c>
      <c r="Y35" s="112">
        <f t="shared" si="11"/>
        <v>7662</v>
      </c>
      <c r="Z35" s="112">
        <f t="shared" si="11"/>
        <v>44</v>
      </c>
      <c r="AA35" s="112">
        <f t="shared" si="11"/>
        <v>12883</v>
      </c>
      <c r="AB35" s="112">
        <f t="shared" si="11"/>
        <v>29677</v>
      </c>
      <c r="AC35" s="112">
        <f t="shared" si="11"/>
        <v>10151</v>
      </c>
      <c r="AD35" s="112">
        <f t="shared" si="11"/>
        <v>41484</v>
      </c>
      <c r="AE35" s="112">
        <f t="shared" si="11"/>
        <v>3280</v>
      </c>
      <c r="AF35" s="112">
        <f t="shared" si="11"/>
        <v>333</v>
      </c>
      <c r="AG35" s="112">
        <f t="shared" si="11"/>
        <v>20980</v>
      </c>
      <c r="AH35" s="112">
        <f t="shared" si="11"/>
        <v>4008</v>
      </c>
      <c r="AI35" s="112">
        <f t="shared" si="11"/>
        <v>8415</v>
      </c>
      <c r="AJ35" s="112">
        <f t="shared" si="11"/>
        <v>46772</v>
      </c>
      <c r="AK35" s="112">
        <f t="shared" si="11"/>
        <v>13105</v>
      </c>
      <c r="AL35" s="112">
        <f t="shared" si="11"/>
        <v>15913</v>
      </c>
      <c r="AM35" s="112">
        <f t="shared" si="11"/>
        <v>193851</v>
      </c>
      <c r="AN35" s="112">
        <f t="shared" si="11"/>
        <v>7310</v>
      </c>
      <c r="AO35" s="112">
        <f t="shared" si="11"/>
        <v>10640</v>
      </c>
      <c r="AP35" s="112">
        <f>SUM(AP36:AP40)</f>
        <v>3854</v>
      </c>
      <c r="AQ35" s="112">
        <f t="shared" ref="AQ35:BK35" si="12">SUM(AQ36:AQ40)</f>
        <v>15800</v>
      </c>
      <c r="AR35" s="112">
        <f t="shared" si="12"/>
        <v>7301</v>
      </c>
      <c r="AS35" s="112">
        <f t="shared" si="12"/>
        <v>110812</v>
      </c>
      <c r="AT35" s="112">
        <f t="shared" si="12"/>
        <v>317</v>
      </c>
      <c r="AU35" s="112">
        <f t="shared" si="12"/>
        <v>412993</v>
      </c>
      <c r="AV35" s="112">
        <f t="shared" si="12"/>
        <v>3041</v>
      </c>
      <c r="AW35" s="112">
        <f t="shared" si="12"/>
        <v>23690</v>
      </c>
      <c r="AX35" s="112">
        <f t="shared" si="12"/>
        <v>11483</v>
      </c>
      <c r="AY35" s="112">
        <f t="shared" si="12"/>
        <v>16192</v>
      </c>
      <c r="AZ35" s="112">
        <f t="shared" si="12"/>
        <v>155075</v>
      </c>
      <c r="BA35" s="112">
        <f t="shared" si="12"/>
        <v>16080</v>
      </c>
      <c r="BB35" s="112">
        <f t="shared" si="12"/>
        <v>84206</v>
      </c>
      <c r="BC35" s="112">
        <f t="shared" si="12"/>
        <v>10130</v>
      </c>
      <c r="BD35" s="112">
        <f t="shared" si="12"/>
        <v>20733</v>
      </c>
      <c r="BE35" s="112">
        <f t="shared" si="12"/>
        <v>115386</v>
      </c>
      <c r="BF35" s="112">
        <f t="shared" si="12"/>
        <v>14595</v>
      </c>
      <c r="BG35" s="112">
        <f t="shared" si="12"/>
        <v>2947</v>
      </c>
      <c r="BH35" s="112">
        <f t="shared" si="12"/>
        <v>34259</v>
      </c>
      <c r="BI35" s="112">
        <f t="shared" si="12"/>
        <v>6932</v>
      </c>
      <c r="BJ35" s="112">
        <f t="shared" si="12"/>
        <v>12445</v>
      </c>
      <c r="BK35" s="112">
        <f t="shared" si="12"/>
        <v>118026</v>
      </c>
    </row>
    <row r="36" spans="1:63" ht="13.35" customHeight="1">
      <c r="A36" s="9" t="s">
        <v>28</v>
      </c>
      <c r="B36" s="98">
        <f t="shared" ref="B36:B40" si="13">SUM(C36:BK36)</f>
        <v>2774075</v>
      </c>
      <c r="C36" s="107">
        <v>1773079</v>
      </c>
      <c r="D36" s="107">
        <v>0</v>
      </c>
      <c r="E36" s="107">
        <v>0</v>
      </c>
      <c r="F36" s="107">
        <v>0</v>
      </c>
      <c r="G36" s="107">
        <v>0</v>
      </c>
      <c r="H36" s="107">
        <v>0</v>
      </c>
      <c r="I36" s="107">
        <v>0</v>
      </c>
      <c r="J36" s="107">
        <v>199342</v>
      </c>
      <c r="K36" s="107">
        <v>0</v>
      </c>
      <c r="L36" s="107">
        <v>0</v>
      </c>
      <c r="M36" s="107">
        <v>0</v>
      </c>
      <c r="N36" s="107">
        <v>0</v>
      </c>
      <c r="O36" s="107">
        <v>81332</v>
      </c>
      <c r="P36" s="107">
        <v>0</v>
      </c>
      <c r="Q36" s="107">
        <v>0</v>
      </c>
      <c r="R36" s="107">
        <v>28716</v>
      </c>
      <c r="S36" s="107">
        <v>0</v>
      </c>
      <c r="T36" s="107">
        <v>0</v>
      </c>
      <c r="U36" s="107">
        <v>0</v>
      </c>
      <c r="V36" s="107">
        <v>0</v>
      </c>
      <c r="W36" s="107">
        <v>0</v>
      </c>
      <c r="X36" s="107">
        <v>55455</v>
      </c>
      <c r="Y36" s="107">
        <v>0</v>
      </c>
      <c r="Z36" s="107">
        <v>0</v>
      </c>
      <c r="AA36" s="107">
        <v>0</v>
      </c>
      <c r="AB36" s="107">
        <v>0</v>
      </c>
      <c r="AC36" s="107">
        <v>0</v>
      </c>
      <c r="AD36" s="107">
        <v>1992</v>
      </c>
      <c r="AE36" s="107">
        <v>0</v>
      </c>
      <c r="AF36" s="107">
        <v>0</v>
      </c>
      <c r="AG36" s="107">
        <v>0</v>
      </c>
      <c r="AH36" s="107">
        <v>0</v>
      </c>
      <c r="AI36" s="107">
        <v>0</v>
      </c>
      <c r="AJ36" s="107">
        <v>919</v>
      </c>
      <c r="AK36" s="107">
        <v>0</v>
      </c>
      <c r="AL36" s="107">
        <v>0</v>
      </c>
      <c r="AM36" s="107">
        <v>185233</v>
      </c>
      <c r="AN36" s="107">
        <v>0</v>
      </c>
      <c r="AO36" s="107">
        <v>0</v>
      </c>
      <c r="AP36" s="107">
        <v>0</v>
      </c>
      <c r="AQ36" s="107">
        <v>0</v>
      </c>
      <c r="AR36" s="107"/>
      <c r="AS36" s="107">
        <v>96751</v>
      </c>
      <c r="AT36" s="107">
        <v>0</v>
      </c>
      <c r="AU36" s="107">
        <v>126227</v>
      </c>
      <c r="AV36" s="107">
        <v>0</v>
      </c>
      <c r="AW36" s="107">
        <v>0</v>
      </c>
      <c r="AX36" s="107">
        <v>0</v>
      </c>
      <c r="AY36" s="107">
        <v>0</v>
      </c>
      <c r="AZ36" s="107">
        <v>111717</v>
      </c>
      <c r="BA36" s="107">
        <v>0</v>
      </c>
      <c r="BB36" s="107">
        <v>0</v>
      </c>
      <c r="BC36" s="107">
        <v>0</v>
      </c>
      <c r="BD36" s="107">
        <v>0</v>
      </c>
      <c r="BE36" s="107">
        <v>113312</v>
      </c>
      <c r="BF36" s="107">
        <v>0</v>
      </c>
      <c r="BG36" s="107">
        <v>0</v>
      </c>
      <c r="BH36" s="107">
        <v>0</v>
      </c>
      <c r="BI36" s="107">
        <v>0</v>
      </c>
      <c r="BJ36" s="107">
        <v>0</v>
      </c>
      <c r="BK36" s="107">
        <v>0</v>
      </c>
    </row>
    <row r="37" spans="1:63" ht="13.35" customHeight="1">
      <c r="A37" s="9" t="s">
        <v>29</v>
      </c>
      <c r="B37" s="98">
        <f t="shared" si="13"/>
        <v>724199</v>
      </c>
      <c r="C37" s="107">
        <v>561854</v>
      </c>
      <c r="D37" s="107">
        <v>0</v>
      </c>
      <c r="E37" s="107">
        <v>0</v>
      </c>
      <c r="F37" s="107">
        <v>0</v>
      </c>
      <c r="G37" s="107">
        <v>621</v>
      </c>
      <c r="H37" s="107">
        <v>0</v>
      </c>
      <c r="I37" s="107">
        <v>0</v>
      </c>
      <c r="J37" s="107">
        <v>0</v>
      </c>
      <c r="K37" s="107">
        <v>0</v>
      </c>
      <c r="L37" s="107">
        <v>4173</v>
      </c>
      <c r="M37" s="107"/>
      <c r="N37" s="107">
        <v>0</v>
      </c>
      <c r="O37" s="107">
        <v>27497</v>
      </c>
      <c r="P37" s="107">
        <v>0</v>
      </c>
      <c r="Q37" s="107">
        <v>0</v>
      </c>
      <c r="R37" s="107">
        <v>0</v>
      </c>
      <c r="S37" s="107">
        <v>3628</v>
      </c>
      <c r="T37" s="107">
        <v>0</v>
      </c>
      <c r="U37" s="107">
        <v>0</v>
      </c>
      <c r="V37" s="107">
        <v>0</v>
      </c>
      <c r="W37" s="107">
        <v>0</v>
      </c>
      <c r="X37" s="107">
        <v>0</v>
      </c>
      <c r="Y37" s="107">
        <v>2031</v>
      </c>
      <c r="Z37" s="107">
        <v>0</v>
      </c>
      <c r="AA37" s="107">
        <v>0</v>
      </c>
      <c r="AB37" s="107">
        <v>1121</v>
      </c>
      <c r="AC37" s="107">
        <v>0</v>
      </c>
      <c r="AD37" s="107">
        <v>7588</v>
      </c>
      <c r="AE37" s="107">
        <v>0</v>
      </c>
      <c r="AF37" s="107">
        <v>0</v>
      </c>
      <c r="AG37" s="107">
        <v>0</v>
      </c>
      <c r="AH37" s="107">
        <v>0</v>
      </c>
      <c r="AI37" s="107">
        <v>0</v>
      </c>
      <c r="AJ37" s="107">
        <v>12491</v>
      </c>
      <c r="AK37" s="107">
        <v>0</v>
      </c>
      <c r="AL37" s="107">
        <v>0</v>
      </c>
      <c r="AM37" s="107">
        <v>0</v>
      </c>
      <c r="AN37" s="107">
        <v>0</v>
      </c>
      <c r="AO37" s="107">
        <v>0</v>
      </c>
      <c r="AP37" s="107">
        <v>0</v>
      </c>
      <c r="AQ37" s="107">
        <v>0</v>
      </c>
      <c r="AR37" s="107"/>
      <c r="AS37" s="107">
        <v>0</v>
      </c>
      <c r="AT37" s="107">
        <v>0</v>
      </c>
      <c r="AU37" s="107">
        <v>89777</v>
      </c>
      <c r="AV37" s="107">
        <v>0</v>
      </c>
      <c r="AW37" s="107">
        <v>0</v>
      </c>
      <c r="AX37" s="107">
        <v>988</v>
      </c>
      <c r="AY37" s="107">
        <v>0</v>
      </c>
      <c r="AZ37" s="107">
        <v>0</v>
      </c>
      <c r="BA37" s="107">
        <v>0</v>
      </c>
      <c r="BB37" s="107">
        <v>0</v>
      </c>
      <c r="BC37" s="107">
        <v>1203</v>
      </c>
      <c r="BD37" s="107">
        <v>0</v>
      </c>
      <c r="BE37" s="107">
        <v>0</v>
      </c>
      <c r="BF37" s="107">
        <v>0</v>
      </c>
      <c r="BG37" s="107">
        <v>0</v>
      </c>
      <c r="BH37" s="107">
        <v>11227</v>
      </c>
      <c r="BI37" s="107">
        <v>0</v>
      </c>
      <c r="BJ37" s="107">
        <v>0</v>
      </c>
      <c r="BK37" s="107">
        <v>0</v>
      </c>
    </row>
    <row r="38" spans="1:63" ht="13.35" customHeight="1">
      <c r="A38" s="9" t="s">
        <v>30</v>
      </c>
      <c r="B38" s="98">
        <f t="shared" si="13"/>
        <v>330344</v>
      </c>
      <c r="C38" s="107">
        <v>302721</v>
      </c>
      <c r="D38" s="107">
        <v>0</v>
      </c>
      <c r="E38" s="107">
        <v>0</v>
      </c>
      <c r="F38" s="107">
        <v>0</v>
      </c>
      <c r="G38" s="107">
        <v>0</v>
      </c>
      <c r="H38" s="107">
        <v>0</v>
      </c>
      <c r="I38" s="107">
        <v>0</v>
      </c>
      <c r="J38" s="107">
        <v>0</v>
      </c>
      <c r="K38" s="107">
        <v>0</v>
      </c>
      <c r="L38" s="107">
        <v>0</v>
      </c>
      <c r="M38" s="107">
        <v>0</v>
      </c>
      <c r="N38" s="107">
        <v>0</v>
      </c>
      <c r="O38" s="107">
        <v>0</v>
      </c>
      <c r="P38" s="107">
        <v>0</v>
      </c>
      <c r="Q38" s="107">
        <v>2034</v>
      </c>
      <c r="R38" s="107">
        <v>0</v>
      </c>
      <c r="S38" s="107">
        <v>0</v>
      </c>
      <c r="T38" s="107">
        <v>0</v>
      </c>
      <c r="U38" s="107">
        <v>0</v>
      </c>
      <c r="V38" s="107">
        <v>0</v>
      </c>
      <c r="W38" s="107">
        <v>0</v>
      </c>
      <c r="X38" s="107">
        <v>0</v>
      </c>
      <c r="Y38" s="107">
        <v>0</v>
      </c>
      <c r="Z38" s="107">
        <v>0</v>
      </c>
      <c r="AA38" s="107">
        <v>0</v>
      </c>
      <c r="AB38" s="107">
        <v>0</v>
      </c>
      <c r="AC38" s="107">
        <v>0</v>
      </c>
      <c r="AD38" s="107">
        <v>0</v>
      </c>
      <c r="AE38" s="107">
        <v>0</v>
      </c>
      <c r="AF38" s="107">
        <v>0</v>
      </c>
      <c r="AG38" s="107">
        <v>0</v>
      </c>
      <c r="AH38" s="107">
        <v>0</v>
      </c>
      <c r="AI38" s="107">
        <v>0</v>
      </c>
      <c r="AJ38" s="107">
        <v>12329</v>
      </c>
      <c r="AK38" s="107">
        <v>0</v>
      </c>
      <c r="AL38" s="107">
        <v>8395</v>
      </c>
      <c r="AM38" s="107">
        <v>0</v>
      </c>
      <c r="AN38" s="107">
        <v>0</v>
      </c>
      <c r="AO38" s="107">
        <v>0</v>
      </c>
      <c r="AP38" s="107">
        <v>0</v>
      </c>
      <c r="AQ38" s="107">
        <v>0</v>
      </c>
      <c r="AR38" s="107"/>
      <c r="AS38" s="107">
        <v>0</v>
      </c>
      <c r="AT38" s="107">
        <v>0</v>
      </c>
      <c r="AU38" s="107">
        <v>4865</v>
      </c>
      <c r="AV38" s="107">
        <v>0</v>
      </c>
      <c r="AW38" s="107">
        <v>0</v>
      </c>
      <c r="AX38" s="107">
        <v>0</v>
      </c>
      <c r="AY38" s="107">
        <v>0</v>
      </c>
      <c r="AZ38" s="107">
        <v>0</v>
      </c>
      <c r="BA38" s="107">
        <v>0</v>
      </c>
      <c r="BB38" s="107">
        <v>0</v>
      </c>
      <c r="BC38" s="107">
        <v>0</v>
      </c>
      <c r="BD38" s="107">
        <v>0</v>
      </c>
      <c r="BE38" s="107">
        <v>0</v>
      </c>
      <c r="BF38" s="107">
        <v>0</v>
      </c>
      <c r="BG38" s="107">
        <v>0</v>
      </c>
      <c r="BH38" s="107">
        <v>0</v>
      </c>
      <c r="BI38" s="107">
        <v>0</v>
      </c>
      <c r="BJ38" s="107">
        <v>0</v>
      </c>
      <c r="BK38" s="107">
        <v>0</v>
      </c>
    </row>
    <row r="39" spans="1:63" ht="13.35" customHeight="1">
      <c r="A39" s="9" t="s">
        <v>31</v>
      </c>
      <c r="B39" s="98">
        <f t="shared" si="13"/>
        <v>1288564</v>
      </c>
      <c r="C39" s="107">
        <v>822635</v>
      </c>
      <c r="D39" s="107">
        <v>0</v>
      </c>
      <c r="E39" s="107">
        <v>1200</v>
      </c>
      <c r="F39" s="107">
        <v>0</v>
      </c>
      <c r="G39" s="107">
        <v>10798</v>
      </c>
      <c r="H39" s="107">
        <v>5060</v>
      </c>
      <c r="I39" s="107">
        <v>16363</v>
      </c>
      <c r="J39" s="107">
        <v>0</v>
      </c>
      <c r="K39" s="107">
        <v>0</v>
      </c>
      <c r="L39" s="107">
        <v>14330</v>
      </c>
      <c r="M39" s="107"/>
      <c r="N39" s="107">
        <v>0</v>
      </c>
      <c r="O39" s="107">
        <v>119262</v>
      </c>
      <c r="P39" s="107">
        <v>0</v>
      </c>
      <c r="Q39" s="107">
        <v>0</v>
      </c>
      <c r="R39" s="107">
        <v>0</v>
      </c>
      <c r="S39" s="107">
        <v>36109</v>
      </c>
      <c r="T39" s="107">
        <v>8658</v>
      </c>
      <c r="U39" s="107">
        <v>0</v>
      </c>
      <c r="V39" s="107">
        <v>6596</v>
      </c>
      <c r="W39" s="107">
        <v>0</v>
      </c>
      <c r="X39" s="107">
        <v>0</v>
      </c>
      <c r="Y39" s="107">
        <v>4103</v>
      </c>
      <c r="Z39" s="107">
        <v>0</v>
      </c>
      <c r="AA39" s="107">
        <v>12883</v>
      </c>
      <c r="AB39" s="107">
        <v>19145</v>
      </c>
      <c r="AC39" s="107">
        <v>0</v>
      </c>
      <c r="AD39" s="107">
        <v>27619</v>
      </c>
      <c r="AE39" s="107">
        <v>0</v>
      </c>
      <c r="AF39" s="107">
        <v>0</v>
      </c>
      <c r="AG39" s="107">
        <v>0</v>
      </c>
      <c r="AH39" s="107">
        <v>4008</v>
      </c>
      <c r="AI39" s="107">
        <v>7707</v>
      </c>
      <c r="AJ39" s="107">
        <v>0</v>
      </c>
      <c r="AK39" s="107">
        <v>0</v>
      </c>
      <c r="AL39" s="107">
        <v>7518</v>
      </c>
      <c r="AM39" s="107">
        <v>0</v>
      </c>
      <c r="AN39" s="107">
        <v>2175</v>
      </c>
      <c r="AO39" s="107">
        <v>1035</v>
      </c>
      <c r="AP39" s="107">
        <v>0</v>
      </c>
      <c r="AQ39" s="107">
        <v>0</v>
      </c>
      <c r="AR39" s="107">
        <v>3303</v>
      </c>
      <c r="AS39" s="107">
        <v>0</v>
      </c>
      <c r="AT39" s="107"/>
      <c r="AU39" s="107">
        <v>64968</v>
      </c>
      <c r="AV39" s="107">
        <v>0</v>
      </c>
      <c r="AW39" s="107">
        <v>10398</v>
      </c>
      <c r="AX39" s="107">
        <v>5937</v>
      </c>
      <c r="AY39" s="107">
        <v>4634</v>
      </c>
      <c r="AZ39" s="107">
        <v>0</v>
      </c>
      <c r="BA39" s="107">
        <v>7294</v>
      </c>
      <c r="BB39" s="107">
        <v>31156</v>
      </c>
      <c r="BC39" s="107">
        <v>8738</v>
      </c>
      <c r="BD39" s="107">
        <v>0</v>
      </c>
      <c r="BE39" s="107">
        <v>0</v>
      </c>
      <c r="BF39" s="107">
        <v>8005</v>
      </c>
      <c r="BG39" s="107">
        <v>0</v>
      </c>
      <c r="BH39" s="107">
        <v>10286</v>
      </c>
      <c r="BI39" s="107">
        <v>6641</v>
      </c>
      <c r="BJ39" s="107">
        <v>0</v>
      </c>
      <c r="BK39" s="107">
        <v>0</v>
      </c>
    </row>
    <row r="40" spans="1:63" ht="13.35" customHeight="1">
      <c r="A40" s="9" t="s">
        <v>26</v>
      </c>
      <c r="B40" s="98">
        <f t="shared" si="13"/>
        <v>3570613</v>
      </c>
      <c r="C40" s="107">
        <v>2539401</v>
      </c>
      <c r="D40" s="107">
        <v>25070</v>
      </c>
      <c r="E40" s="107">
        <v>42512</v>
      </c>
      <c r="F40" s="107">
        <v>21550</v>
      </c>
      <c r="G40" s="107">
        <v>2838</v>
      </c>
      <c r="H40" s="107">
        <v>4273</v>
      </c>
      <c r="I40" s="107">
        <v>55465</v>
      </c>
      <c r="J40" s="107">
        <v>33691</v>
      </c>
      <c r="K40" s="107">
        <v>14176</v>
      </c>
      <c r="L40" s="107">
        <v>7887</v>
      </c>
      <c r="M40" s="107">
        <v>18362</v>
      </c>
      <c r="N40" s="107">
        <v>14575</v>
      </c>
      <c r="O40" s="107">
        <v>70002</v>
      </c>
      <c r="P40" s="107">
        <v>5312</v>
      </c>
      <c r="Q40" s="107">
        <v>3703</v>
      </c>
      <c r="R40" s="107">
        <v>67011</v>
      </c>
      <c r="S40" s="107">
        <v>11022</v>
      </c>
      <c r="T40" s="107">
        <v>2283</v>
      </c>
      <c r="U40" s="107">
        <v>21272</v>
      </c>
      <c r="V40" s="107">
        <v>10145</v>
      </c>
      <c r="W40" s="107">
        <v>10929</v>
      </c>
      <c r="X40" s="107">
        <v>2048</v>
      </c>
      <c r="Y40" s="107">
        <v>1528</v>
      </c>
      <c r="Z40" s="107">
        <v>44</v>
      </c>
      <c r="AA40" s="107">
        <v>0</v>
      </c>
      <c r="AB40" s="107">
        <v>9411</v>
      </c>
      <c r="AC40" s="107">
        <v>10151</v>
      </c>
      <c r="AD40" s="107">
        <v>4285</v>
      </c>
      <c r="AE40" s="107">
        <v>3280</v>
      </c>
      <c r="AF40" s="107">
        <v>333</v>
      </c>
      <c r="AG40" s="107">
        <v>20980</v>
      </c>
      <c r="AH40" s="107">
        <v>0</v>
      </c>
      <c r="AI40" s="107">
        <v>708</v>
      </c>
      <c r="AJ40" s="107">
        <v>21033</v>
      </c>
      <c r="AK40" s="107">
        <v>13105</v>
      </c>
      <c r="AL40" s="107">
        <v>0</v>
      </c>
      <c r="AM40" s="107">
        <v>8618</v>
      </c>
      <c r="AN40" s="107">
        <v>5135</v>
      </c>
      <c r="AO40" s="107">
        <v>9605</v>
      </c>
      <c r="AP40" s="107">
        <v>3854</v>
      </c>
      <c r="AQ40" s="107">
        <v>15800</v>
      </c>
      <c r="AR40" s="107">
        <v>3998</v>
      </c>
      <c r="AS40" s="107">
        <v>14061</v>
      </c>
      <c r="AT40" s="107">
        <v>317</v>
      </c>
      <c r="AU40" s="107">
        <v>127156</v>
      </c>
      <c r="AV40" s="107">
        <v>3041</v>
      </c>
      <c r="AW40" s="107">
        <v>13292</v>
      </c>
      <c r="AX40" s="107">
        <v>4558</v>
      </c>
      <c r="AY40" s="107">
        <v>11558</v>
      </c>
      <c r="AZ40" s="107">
        <v>43358</v>
      </c>
      <c r="BA40" s="107">
        <v>8786</v>
      </c>
      <c r="BB40" s="107">
        <v>53050</v>
      </c>
      <c r="BC40" s="107">
        <v>189</v>
      </c>
      <c r="BD40" s="107">
        <v>20733</v>
      </c>
      <c r="BE40" s="107">
        <v>2074</v>
      </c>
      <c r="BF40" s="107">
        <v>6590</v>
      </c>
      <c r="BG40" s="107">
        <v>2947</v>
      </c>
      <c r="BH40" s="107">
        <v>12746</v>
      </c>
      <c r="BI40" s="107">
        <v>291</v>
      </c>
      <c r="BJ40" s="107">
        <v>12445</v>
      </c>
      <c r="BK40" s="107">
        <v>118026</v>
      </c>
    </row>
    <row r="41" spans="1:63" ht="13.35" customHeight="1" thickBot="1">
      <c r="A41" s="10"/>
      <c r="B41" s="100"/>
      <c r="C41" s="107"/>
      <c r="D41" s="107"/>
      <c r="E41" s="107"/>
      <c r="F41" s="107"/>
      <c r="G41" s="107"/>
      <c r="H41" s="107"/>
      <c r="I41" s="107"/>
      <c r="J41" s="107"/>
      <c r="K41" s="107"/>
      <c r="L41" s="107"/>
      <c r="M41" s="107"/>
      <c r="N41" s="107"/>
      <c r="O41" s="107"/>
      <c r="P41" s="107"/>
      <c r="Q41" s="107"/>
      <c r="R41" s="107"/>
      <c r="S41" s="107"/>
      <c r="T41" s="107"/>
      <c r="U41" s="107"/>
      <c r="V41" s="107"/>
      <c r="W41" s="107"/>
      <c r="X41" s="107"/>
      <c r="Y41" s="107"/>
      <c r="Z41" s="107"/>
      <c r="AA41" s="107"/>
      <c r="AB41" s="107"/>
      <c r="AC41" s="107"/>
      <c r="AD41" s="107"/>
      <c r="AE41" s="107"/>
      <c r="AF41" s="107"/>
      <c r="AG41" s="107"/>
      <c r="AH41" s="107"/>
      <c r="AI41" s="107"/>
      <c r="AJ41" s="107"/>
      <c r="AK41" s="107"/>
      <c r="AL41" s="107"/>
      <c r="AM41" s="107"/>
      <c r="AN41" s="107"/>
      <c r="AO41" s="107"/>
      <c r="AP41" s="107"/>
      <c r="AQ41" s="107"/>
      <c r="AR41" s="107"/>
      <c r="AS41" s="107"/>
      <c r="AT41" s="107"/>
      <c r="AU41" s="107"/>
      <c r="AV41" s="107"/>
      <c r="AW41" s="107"/>
      <c r="AX41" s="107"/>
      <c r="AY41" s="107"/>
      <c r="AZ41" s="107"/>
      <c r="BA41" s="107"/>
      <c r="BB41" s="107"/>
      <c r="BC41" s="107"/>
      <c r="BD41" s="107"/>
      <c r="BE41" s="107"/>
      <c r="BF41" s="107"/>
      <c r="BG41" s="107"/>
      <c r="BH41" s="107"/>
      <c r="BI41" s="107"/>
      <c r="BJ41" s="107"/>
      <c r="BK41" s="107"/>
    </row>
    <row r="42" spans="1:63" ht="13.35" customHeight="1" thickBot="1">
      <c r="A42" s="41" t="s">
        <v>32</v>
      </c>
      <c r="B42" s="105"/>
      <c r="C42" s="111"/>
      <c r="D42" s="111"/>
      <c r="E42" s="111"/>
      <c r="F42" s="111"/>
      <c r="G42" s="111"/>
      <c r="H42" s="111"/>
      <c r="I42" s="111"/>
      <c r="J42" s="111"/>
      <c r="K42" s="111"/>
      <c r="L42" s="111"/>
      <c r="M42" s="111"/>
      <c r="N42" s="111"/>
      <c r="O42" s="111"/>
      <c r="P42" s="111"/>
      <c r="Q42" s="111"/>
      <c r="R42" s="111"/>
      <c r="S42" s="111"/>
      <c r="T42" s="111"/>
      <c r="U42" s="111"/>
      <c r="V42" s="111"/>
      <c r="W42" s="111"/>
      <c r="X42" s="111"/>
      <c r="Y42" s="111"/>
      <c r="Z42" s="111"/>
      <c r="AA42" s="111"/>
      <c r="AB42" s="111"/>
      <c r="AC42" s="111"/>
      <c r="AD42" s="111"/>
      <c r="AE42" s="111"/>
      <c r="AF42" s="111"/>
      <c r="AG42" s="111"/>
      <c r="AH42" s="111"/>
      <c r="AI42" s="111"/>
      <c r="AJ42" s="111"/>
      <c r="AK42" s="111"/>
      <c r="AL42" s="111"/>
      <c r="AM42" s="111"/>
      <c r="AN42" s="111"/>
      <c r="AO42" s="111"/>
      <c r="AP42" s="111"/>
      <c r="AQ42" s="111"/>
      <c r="AR42" s="111"/>
      <c r="AS42" s="111"/>
      <c r="AT42" s="111"/>
      <c r="AU42" s="111"/>
      <c r="AV42" s="111"/>
      <c r="AW42" s="111"/>
      <c r="AX42" s="111"/>
      <c r="AY42" s="111"/>
      <c r="AZ42" s="111"/>
      <c r="BA42" s="111"/>
      <c r="BB42" s="111"/>
      <c r="BC42" s="111"/>
      <c r="BD42" s="111"/>
      <c r="BE42" s="111"/>
      <c r="BF42" s="111"/>
      <c r="BG42" s="111"/>
      <c r="BH42" s="111"/>
      <c r="BI42" s="111"/>
      <c r="BJ42" s="111"/>
      <c r="BK42" s="111"/>
    </row>
    <row r="43" spans="1:63" ht="13.35" customHeight="1">
      <c r="A43" s="19" t="s">
        <v>12</v>
      </c>
      <c r="B43" s="98">
        <f>B16</f>
        <v>25537738.026999999</v>
      </c>
      <c r="C43" s="107">
        <v>14423211</v>
      </c>
      <c r="D43" s="107">
        <v>33065</v>
      </c>
      <c r="E43" s="107">
        <v>127922.682</v>
      </c>
      <c r="F43" s="107">
        <v>54672</v>
      </c>
      <c r="G43" s="107">
        <v>53926</v>
      </c>
      <c r="H43" s="107">
        <v>14247</v>
      </c>
      <c r="I43" s="107">
        <v>378136</v>
      </c>
      <c r="J43" s="107">
        <v>657423</v>
      </c>
      <c r="K43" s="107">
        <v>47745</v>
      </c>
      <c r="L43" s="107">
        <v>161279</v>
      </c>
      <c r="M43" s="107">
        <v>62224</v>
      </c>
      <c r="N43" s="107">
        <v>13593</v>
      </c>
      <c r="O43" s="107">
        <v>2087073</v>
      </c>
      <c r="P43" s="107">
        <v>29226</v>
      </c>
      <c r="Q43" s="107">
        <v>31034</v>
      </c>
      <c r="R43" s="107">
        <v>355386</v>
      </c>
      <c r="S43" s="107">
        <v>308417</v>
      </c>
      <c r="T43" s="107">
        <v>27161</v>
      </c>
      <c r="U43" s="107">
        <v>160547</v>
      </c>
      <c r="V43" s="107">
        <v>97294</v>
      </c>
      <c r="W43" s="107">
        <v>42678</v>
      </c>
      <c r="X43" s="107">
        <v>414644</v>
      </c>
      <c r="Y43" s="107">
        <f t="shared" ref="Y43:AO43" si="14">SUM(Y16)</f>
        <v>117305</v>
      </c>
      <c r="Z43" s="107">
        <f t="shared" si="14"/>
        <v>42809</v>
      </c>
      <c r="AA43" s="107">
        <f t="shared" si="14"/>
        <v>43812</v>
      </c>
      <c r="AB43" s="107">
        <f t="shared" si="14"/>
        <v>71871</v>
      </c>
      <c r="AC43" s="107">
        <f t="shared" si="14"/>
        <v>267162</v>
      </c>
      <c r="AD43" s="107">
        <f t="shared" si="14"/>
        <v>953149.34499999997</v>
      </c>
      <c r="AE43" s="107">
        <f t="shared" si="14"/>
        <v>20755</v>
      </c>
      <c r="AF43" s="107">
        <f t="shared" si="14"/>
        <v>33958</v>
      </c>
      <c r="AG43" s="107">
        <f t="shared" si="14"/>
        <v>125396</v>
      </c>
      <c r="AH43" s="107">
        <f t="shared" si="14"/>
        <v>50057</v>
      </c>
      <c r="AI43" s="107">
        <f t="shared" si="14"/>
        <v>63307</v>
      </c>
      <c r="AJ43" s="107">
        <f t="shared" si="14"/>
        <v>268103</v>
      </c>
      <c r="AK43" s="107">
        <f t="shared" si="14"/>
        <v>38573</v>
      </c>
      <c r="AL43" s="107">
        <f t="shared" si="14"/>
        <v>101781</v>
      </c>
      <c r="AM43" s="107">
        <f t="shared" si="14"/>
        <v>267365</v>
      </c>
      <c r="AN43" s="107">
        <f t="shared" si="14"/>
        <v>30049</v>
      </c>
      <c r="AO43" s="107">
        <f t="shared" si="14"/>
        <v>45967</v>
      </c>
      <c r="AP43" s="107">
        <f>SUM(AP16)</f>
        <v>25689</v>
      </c>
      <c r="AQ43" s="107">
        <f t="shared" ref="AQ43:BK43" si="15">SUM(AQ16)</f>
        <v>47213</v>
      </c>
      <c r="AR43" s="107">
        <f t="shared" si="15"/>
        <v>41105</v>
      </c>
      <c r="AS43" s="107">
        <f t="shared" si="15"/>
        <v>233297</v>
      </c>
      <c r="AT43" s="107">
        <f t="shared" si="15"/>
        <v>36615</v>
      </c>
      <c r="AU43" s="107">
        <f t="shared" si="15"/>
        <v>1232315</v>
      </c>
      <c r="AV43" s="107">
        <f t="shared" si="15"/>
        <v>15892</v>
      </c>
      <c r="AW43" s="107">
        <f t="shared" si="15"/>
        <v>113692</v>
      </c>
      <c r="AX43" s="107">
        <f t="shared" si="15"/>
        <v>30638</v>
      </c>
      <c r="AY43" s="107">
        <f t="shared" si="15"/>
        <v>28438</v>
      </c>
      <c r="AZ43" s="107">
        <f t="shared" si="15"/>
        <v>326908</v>
      </c>
      <c r="BA43" s="107">
        <f t="shared" si="15"/>
        <v>81245</v>
      </c>
      <c r="BB43" s="107">
        <f t="shared" si="15"/>
        <v>441109</v>
      </c>
      <c r="BC43" s="107">
        <f t="shared" si="15"/>
        <v>41918</v>
      </c>
      <c r="BD43" s="107">
        <f t="shared" si="15"/>
        <v>23824</v>
      </c>
      <c r="BE43" s="107">
        <f t="shared" si="15"/>
        <v>249986</v>
      </c>
      <c r="BF43" s="107">
        <f t="shared" si="15"/>
        <v>35706</v>
      </c>
      <c r="BG43" s="107">
        <f t="shared" si="15"/>
        <v>41740</v>
      </c>
      <c r="BH43" s="107">
        <f t="shared" si="15"/>
        <v>142517</v>
      </c>
      <c r="BI43" s="107">
        <f t="shared" si="15"/>
        <v>22998</v>
      </c>
      <c r="BJ43" s="107">
        <f t="shared" si="15"/>
        <v>65898</v>
      </c>
      <c r="BK43" s="107">
        <f t="shared" si="15"/>
        <v>136672</v>
      </c>
    </row>
    <row r="44" spans="1:63" ht="13.35" customHeight="1">
      <c r="A44" s="19" t="s">
        <v>27</v>
      </c>
      <c r="B44" s="98">
        <f>B35</f>
        <v>8687795</v>
      </c>
      <c r="C44" s="107">
        <v>5999690</v>
      </c>
      <c r="D44" s="107">
        <v>25070</v>
      </c>
      <c r="E44" s="107">
        <v>43712</v>
      </c>
      <c r="F44" s="107">
        <v>21550</v>
      </c>
      <c r="G44" s="107">
        <v>14257</v>
      </c>
      <c r="H44" s="107">
        <v>9333</v>
      </c>
      <c r="I44" s="107">
        <v>71828</v>
      </c>
      <c r="J44" s="107">
        <v>233033</v>
      </c>
      <c r="K44" s="107">
        <v>14176</v>
      </c>
      <c r="L44" s="107">
        <v>26390</v>
      </c>
      <c r="M44" s="107">
        <v>18362</v>
      </c>
      <c r="N44" s="107">
        <v>14575</v>
      </c>
      <c r="O44" s="107">
        <v>298093</v>
      </c>
      <c r="P44" s="107">
        <v>5312</v>
      </c>
      <c r="Q44" s="107">
        <v>5737</v>
      </c>
      <c r="R44" s="107">
        <v>95727</v>
      </c>
      <c r="S44" s="107">
        <v>50759</v>
      </c>
      <c r="T44" s="107">
        <v>10941</v>
      </c>
      <c r="U44" s="107">
        <v>21272</v>
      </c>
      <c r="V44" s="107">
        <v>16741</v>
      </c>
      <c r="W44" s="107">
        <v>10929</v>
      </c>
      <c r="X44" s="107">
        <v>57503</v>
      </c>
      <c r="Y44" s="107">
        <f t="shared" ref="Y44:AO44" si="16">SUM(Y35)</f>
        <v>7662</v>
      </c>
      <c r="Z44" s="107">
        <f t="shared" si="16"/>
        <v>44</v>
      </c>
      <c r="AA44" s="107">
        <f t="shared" si="16"/>
        <v>12883</v>
      </c>
      <c r="AB44" s="107">
        <f t="shared" si="16"/>
        <v>29677</v>
      </c>
      <c r="AC44" s="107">
        <f>SUM(AC35)</f>
        <v>10151</v>
      </c>
      <c r="AD44" s="107">
        <f t="shared" si="16"/>
        <v>41484</v>
      </c>
      <c r="AE44" s="107">
        <f t="shared" si="16"/>
        <v>3280</v>
      </c>
      <c r="AF44" s="107">
        <f t="shared" si="16"/>
        <v>333</v>
      </c>
      <c r="AG44" s="107">
        <f t="shared" si="16"/>
        <v>20980</v>
      </c>
      <c r="AH44" s="107">
        <f t="shared" si="16"/>
        <v>4008</v>
      </c>
      <c r="AI44" s="107">
        <f t="shared" si="16"/>
        <v>8415</v>
      </c>
      <c r="AJ44" s="107">
        <f t="shared" si="16"/>
        <v>46772</v>
      </c>
      <c r="AK44" s="107">
        <f t="shared" si="16"/>
        <v>13105</v>
      </c>
      <c r="AL44" s="107">
        <f t="shared" si="16"/>
        <v>15913</v>
      </c>
      <c r="AM44" s="107">
        <f t="shared" si="16"/>
        <v>193851</v>
      </c>
      <c r="AN44" s="107">
        <f t="shared" si="16"/>
        <v>7310</v>
      </c>
      <c r="AO44" s="107">
        <f t="shared" si="16"/>
        <v>10640</v>
      </c>
      <c r="AP44" s="107">
        <f>SUM(AP35)</f>
        <v>3854</v>
      </c>
      <c r="AQ44" s="107">
        <f t="shared" ref="AQ44:BK44" si="17">SUM(AQ35)</f>
        <v>15800</v>
      </c>
      <c r="AR44" s="107">
        <f t="shared" si="17"/>
        <v>7301</v>
      </c>
      <c r="AS44" s="107">
        <f t="shared" si="17"/>
        <v>110812</v>
      </c>
      <c r="AT44" s="107">
        <f t="shared" si="17"/>
        <v>317</v>
      </c>
      <c r="AU44" s="107">
        <f t="shared" si="17"/>
        <v>412993</v>
      </c>
      <c r="AV44" s="107">
        <f t="shared" si="17"/>
        <v>3041</v>
      </c>
      <c r="AW44" s="107">
        <f t="shared" si="17"/>
        <v>23690</v>
      </c>
      <c r="AX44" s="107">
        <f t="shared" si="17"/>
        <v>11483</v>
      </c>
      <c r="AY44" s="107">
        <f t="shared" si="17"/>
        <v>16192</v>
      </c>
      <c r="AZ44" s="107">
        <f t="shared" si="17"/>
        <v>155075</v>
      </c>
      <c r="BA44" s="107">
        <f t="shared" si="17"/>
        <v>16080</v>
      </c>
      <c r="BB44" s="107">
        <f t="shared" si="17"/>
        <v>84206</v>
      </c>
      <c r="BC44" s="107">
        <f t="shared" si="17"/>
        <v>10130</v>
      </c>
      <c r="BD44" s="107">
        <f t="shared" si="17"/>
        <v>20733</v>
      </c>
      <c r="BE44" s="107">
        <f t="shared" si="17"/>
        <v>115386</v>
      </c>
      <c r="BF44" s="107">
        <f t="shared" si="17"/>
        <v>14595</v>
      </c>
      <c r="BG44" s="107">
        <f t="shared" si="17"/>
        <v>2947</v>
      </c>
      <c r="BH44" s="107">
        <f t="shared" si="17"/>
        <v>34259</v>
      </c>
      <c r="BI44" s="107">
        <f t="shared" si="17"/>
        <v>6932</v>
      </c>
      <c r="BJ44" s="107">
        <f t="shared" si="17"/>
        <v>12445</v>
      </c>
      <c r="BK44" s="107">
        <f t="shared" si="17"/>
        <v>118026</v>
      </c>
    </row>
    <row r="45" spans="1:63" ht="13.35" customHeight="1">
      <c r="A45" s="10"/>
      <c r="B45" s="100"/>
      <c r="C45" s="107"/>
      <c r="D45" s="107"/>
      <c r="E45" s="107"/>
      <c r="F45" s="107"/>
      <c r="G45" s="107"/>
      <c r="H45" s="107"/>
      <c r="I45" s="107"/>
      <c r="J45" s="107"/>
      <c r="K45" s="107"/>
      <c r="L45" s="107"/>
      <c r="M45" s="107"/>
      <c r="N45" s="107"/>
      <c r="O45" s="107"/>
      <c r="P45" s="107"/>
      <c r="Q45" s="107"/>
      <c r="R45" s="107"/>
      <c r="S45" s="107"/>
      <c r="T45" s="107"/>
      <c r="U45" s="107"/>
      <c r="V45" s="107"/>
      <c r="W45" s="107"/>
      <c r="X45" s="107"/>
      <c r="Y45" s="107"/>
      <c r="Z45" s="107"/>
      <c r="AA45" s="107"/>
      <c r="AB45" s="107"/>
      <c r="AC45" s="107"/>
      <c r="AD45" s="107"/>
      <c r="AE45" s="107"/>
      <c r="AF45" s="107"/>
      <c r="AG45" s="107"/>
      <c r="AH45" s="107"/>
      <c r="AI45" s="107"/>
      <c r="AJ45" s="107"/>
      <c r="AK45" s="107"/>
      <c r="AL45" s="107"/>
      <c r="AM45" s="107"/>
      <c r="AN45" s="107"/>
      <c r="AO45" s="107"/>
      <c r="AP45" s="107"/>
      <c r="AQ45" s="107"/>
      <c r="AR45" s="107"/>
      <c r="AS45" s="107"/>
      <c r="AT45" s="107"/>
      <c r="AU45" s="107"/>
      <c r="AV45" s="107"/>
      <c r="AW45" s="107"/>
      <c r="AX45" s="107"/>
      <c r="AY45" s="107"/>
      <c r="AZ45" s="107"/>
      <c r="BA45" s="107"/>
      <c r="BB45" s="107"/>
      <c r="BC45" s="107"/>
      <c r="BD45" s="107"/>
      <c r="BE45" s="107"/>
      <c r="BF45" s="107"/>
      <c r="BG45" s="107"/>
      <c r="BH45" s="107"/>
      <c r="BI45" s="107"/>
      <c r="BJ45" s="107"/>
      <c r="BK45" s="107"/>
    </row>
    <row r="46" spans="1:63" ht="13.35" customHeight="1">
      <c r="A46" s="18" t="s">
        <v>33</v>
      </c>
      <c r="B46" s="101">
        <f>SUM(B43:B44)</f>
        <v>34225533.026999995</v>
      </c>
      <c r="C46" s="102">
        <f t="shared" ref="C46:AO46" si="18">SUM(C43:C44)</f>
        <v>20422901</v>
      </c>
      <c r="D46" s="102">
        <f t="shared" si="18"/>
        <v>58135</v>
      </c>
      <c r="E46" s="102">
        <f>SUM(E43:E44)</f>
        <v>171634.682</v>
      </c>
      <c r="F46" s="102">
        <f t="shared" si="18"/>
        <v>76222</v>
      </c>
      <c r="G46" s="102">
        <f t="shared" si="18"/>
        <v>68183</v>
      </c>
      <c r="H46" s="102">
        <f t="shared" si="18"/>
        <v>23580</v>
      </c>
      <c r="I46" s="102">
        <f t="shared" si="18"/>
        <v>449964</v>
      </c>
      <c r="J46" s="102">
        <f t="shared" si="18"/>
        <v>890456</v>
      </c>
      <c r="K46" s="102">
        <f t="shared" si="18"/>
        <v>61921</v>
      </c>
      <c r="L46" s="102">
        <f t="shared" si="18"/>
        <v>187669</v>
      </c>
      <c r="M46" s="102">
        <f t="shared" si="18"/>
        <v>80586</v>
      </c>
      <c r="N46" s="102">
        <f t="shared" si="18"/>
        <v>28168</v>
      </c>
      <c r="O46" s="102">
        <f t="shared" si="18"/>
        <v>2385166</v>
      </c>
      <c r="P46" s="102">
        <f t="shared" si="18"/>
        <v>34538</v>
      </c>
      <c r="Q46" s="102">
        <f t="shared" si="18"/>
        <v>36771</v>
      </c>
      <c r="R46" s="102">
        <f t="shared" si="18"/>
        <v>451113</v>
      </c>
      <c r="S46" s="102">
        <f t="shared" si="18"/>
        <v>359176</v>
      </c>
      <c r="T46" s="102">
        <f t="shared" si="18"/>
        <v>38102</v>
      </c>
      <c r="U46" s="102">
        <f t="shared" si="18"/>
        <v>181819</v>
      </c>
      <c r="V46" s="102">
        <f t="shared" si="18"/>
        <v>114035</v>
      </c>
      <c r="W46" s="102">
        <f t="shared" si="18"/>
        <v>53607</v>
      </c>
      <c r="X46" s="102">
        <f t="shared" si="18"/>
        <v>472147</v>
      </c>
      <c r="Y46" s="102">
        <f t="shared" si="18"/>
        <v>124967</v>
      </c>
      <c r="Z46" s="102">
        <f t="shared" si="18"/>
        <v>42853</v>
      </c>
      <c r="AA46" s="102">
        <f t="shared" si="18"/>
        <v>56695</v>
      </c>
      <c r="AB46" s="102">
        <f t="shared" si="18"/>
        <v>101548</v>
      </c>
      <c r="AC46" s="102">
        <f t="shared" si="18"/>
        <v>277313</v>
      </c>
      <c r="AD46" s="102">
        <f t="shared" si="18"/>
        <v>994633.34499999997</v>
      </c>
      <c r="AE46" s="102">
        <f t="shared" si="18"/>
        <v>24035</v>
      </c>
      <c r="AF46" s="102">
        <f t="shared" si="18"/>
        <v>34291</v>
      </c>
      <c r="AG46" s="102">
        <f t="shared" si="18"/>
        <v>146376</v>
      </c>
      <c r="AH46" s="102">
        <f t="shared" si="18"/>
        <v>54065</v>
      </c>
      <c r="AI46" s="102">
        <f t="shared" si="18"/>
        <v>71722</v>
      </c>
      <c r="AJ46" s="102">
        <f t="shared" si="18"/>
        <v>314875</v>
      </c>
      <c r="AK46" s="102">
        <f t="shared" si="18"/>
        <v>51678</v>
      </c>
      <c r="AL46" s="102">
        <f t="shared" si="18"/>
        <v>117694</v>
      </c>
      <c r="AM46" s="102">
        <f t="shared" si="18"/>
        <v>461216</v>
      </c>
      <c r="AN46" s="102">
        <f t="shared" si="18"/>
        <v>37359</v>
      </c>
      <c r="AO46" s="102">
        <f t="shared" si="18"/>
        <v>56607</v>
      </c>
      <c r="AP46" s="102">
        <f>SUM(AP43:AP44)</f>
        <v>29543</v>
      </c>
      <c r="AQ46" s="102">
        <f t="shared" ref="AQ46:BK46" si="19">SUM(AQ43:AQ44)</f>
        <v>63013</v>
      </c>
      <c r="AR46" s="102">
        <f t="shared" si="19"/>
        <v>48406</v>
      </c>
      <c r="AS46" s="102">
        <f t="shared" si="19"/>
        <v>344109</v>
      </c>
      <c r="AT46" s="102">
        <f t="shared" si="19"/>
        <v>36932</v>
      </c>
      <c r="AU46" s="102">
        <f t="shared" si="19"/>
        <v>1645308</v>
      </c>
      <c r="AV46" s="102">
        <f t="shared" si="19"/>
        <v>18933</v>
      </c>
      <c r="AW46" s="102">
        <f t="shared" si="19"/>
        <v>137382</v>
      </c>
      <c r="AX46" s="102">
        <f t="shared" si="19"/>
        <v>42121</v>
      </c>
      <c r="AY46" s="102">
        <f t="shared" si="19"/>
        <v>44630</v>
      </c>
      <c r="AZ46" s="102">
        <f t="shared" si="19"/>
        <v>481983</v>
      </c>
      <c r="BA46" s="102">
        <f t="shared" si="19"/>
        <v>97325</v>
      </c>
      <c r="BB46" s="102">
        <f t="shared" si="19"/>
        <v>525315</v>
      </c>
      <c r="BC46" s="102">
        <f t="shared" si="19"/>
        <v>52048</v>
      </c>
      <c r="BD46" s="102">
        <f t="shared" si="19"/>
        <v>44557</v>
      </c>
      <c r="BE46" s="102">
        <f t="shared" si="19"/>
        <v>365372</v>
      </c>
      <c r="BF46" s="102">
        <f t="shared" si="19"/>
        <v>50301</v>
      </c>
      <c r="BG46" s="102">
        <f t="shared" si="19"/>
        <v>44687</v>
      </c>
      <c r="BH46" s="102">
        <f t="shared" si="19"/>
        <v>176776</v>
      </c>
      <c r="BI46" s="102">
        <f t="shared" si="19"/>
        <v>29930</v>
      </c>
      <c r="BJ46" s="102">
        <f t="shared" si="19"/>
        <v>78343</v>
      </c>
      <c r="BK46" s="102">
        <f t="shared" si="19"/>
        <v>254698</v>
      </c>
    </row>
    <row r="47" spans="1:63" s="22" customFormat="1" ht="12" customHeight="1">
      <c r="A47" s="20"/>
      <c r="B47" s="30"/>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c r="AM47" s="27"/>
      <c r="AN47" s="27"/>
      <c r="AO47" s="27"/>
      <c r="AP47" s="27"/>
      <c r="AQ47" s="27"/>
      <c r="AR47" s="27"/>
      <c r="AS47" s="27"/>
      <c r="AT47" s="27"/>
      <c r="AU47" s="27"/>
      <c r="AV47" s="27"/>
      <c r="AW47" s="27"/>
      <c r="AX47" s="27"/>
      <c r="AY47" s="27"/>
      <c r="AZ47" s="27"/>
      <c r="BA47" s="27"/>
      <c r="BB47" s="27"/>
      <c r="BC47" s="27"/>
      <c r="BD47" s="27"/>
      <c r="BE47" s="27"/>
      <c r="BF47" s="27"/>
      <c r="BG47" s="27"/>
      <c r="BH47" s="27"/>
      <c r="BI47" s="27"/>
      <c r="BJ47" s="27"/>
      <c r="BK47" s="27"/>
    </row>
    <row r="48" spans="1:63" s="22" customFormat="1" ht="12.75" customHeight="1">
      <c r="A48" s="23"/>
      <c r="B48" s="30"/>
      <c r="C48" s="27"/>
      <c r="D48" s="27"/>
      <c r="E48" s="27"/>
      <c r="F48" s="27"/>
      <c r="G48" s="27"/>
      <c r="H48" s="27"/>
      <c r="I48" s="27"/>
      <c r="J48" s="27"/>
      <c r="K48" s="27"/>
      <c r="L48" s="27"/>
      <c r="M48" s="27"/>
      <c r="N48" s="27"/>
      <c r="O48" s="27"/>
      <c r="P48" s="27"/>
      <c r="Q48" s="27"/>
      <c r="R48" s="27"/>
      <c r="S48" s="27"/>
      <c r="T48" s="27"/>
      <c r="U48" s="27"/>
      <c r="V48" s="27"/>
      <c r="W48" s="27"/>
      <c r="X48" s="27"/>
      <c r="Y48" s="27"/>
      <c r="Z48" s="27"/>
      <c r="AA48" s="27"/>
      <c r="AB48" s="27"/>
      <c r="AC48" s="27"/>
      <c r="AD48" s="27"/>
      <c r="AE48" s="27"/>
      <c r="AF48" s="27"/>
      <c r="AG48" s="27"/>
      <c r="AH48" s="27"/>
      <c r="AI48" s="27"/>
      <c r="AJ48" s="27"/>
      <c r="AK48" s="27"/>
      <c r="AL48" s="27"/>
      <c r="AM48" s="27"/>
      <c r="AN48" s="27"/>
      <c r="AO48" s="27"/>
      <c r="AP48" s="27"/>
      <c r="AQ48" s="27"/>
      <c r="AR48" s="27"/>
      <c r="AS48" s="27"/>
      <c r="AT48" s="27"/>
      <c r="AU48" s="27"/>
      <c r="AV48" s="27"/>
      <c r="AW48" s="27"/>
      <c r="AX48" s="27"/>
      <c r="AY48" s="27"/>
      <c r="AZ48" s="27"/>
      <c r="BA48" s="27"/>
      <c r="BB48" s="27"/>
      <c r="BC48" s="27"/>
      <c r="BD48" s="27"/>
      <c r="BE48" s="27"/>
      <c r="BF48" s="27"/>
      <c r="BG48" s="27"/>
      <c r="BH48" s="27"/>
      <c r="BI48" s="27"/>
      <c r="BJ48" s="27"/>
      <c r="BK48" s="27"/>
    </row>
    <row r="49" spans="1:63" s="22" customFormat="1" ht="12.75" customHeight="1">
      <c r="A49" s="24"/>
      <c r="B49" s="30"/>
      <c r="C49" s="27"/>
      <c r="D49" s="27"/>
      <c r="E49" s="27"/>
      <c r="F49" s="27"/>
      <c r="G49" s="27"/>
      <c r="H49" s="27"/>
      <c r="I49" s="27"/>
      <c r="J49" s="27"/>
      <c r="K49" s="27"/>
      <c r="L49" s="27"/>
      <c r="M49" s="27"/>
      <c r="N49" s="27"/>
      <c r="O49" s="27"/>
      <c r="P49" s="27"/>
      <c r="Q49" s="27"/>
      <c r="R49" s="27"/>
      <c r="S49" s="27"/>
      <c r="T49" s="27"/>
      <c r="U49" s="27"/>
      <c r="V49" s="27"/>
      <c r="W49" s="27"/>
      <c r="X49" s="27"/>
      <c r="Y49" s="27"/>
      <c r="Z49" s="27"/>
      <c r="AA49" s="27"/>
      <c r="AB49" s="27"/>
      <c r="AC49" s="27"/>
      <c r="AD49" s="27"/>
      <c r="AE49" s="27"/>
      <c r="AF49" s="27"/>
      <c r="AG49" s="27"/>
      <c r="AH49" s="27"/>
      <c r="AI49" s="27"/>
      <c r="AJ49" s="27"/>
      <c r="AK49" s="27"/>
      <c r="AL49" s="27"/>
      <c r="AM49" s="27"/>
      <c r="AN49" s="27"/>
      <c r="AO49" s="27"/>
      <c r="AP49" s="27"/>
      <c r="AQ49" s="27"/>
      <c r="AR49" s="27"/>
      <c r="AS49" s="27"/>
      <c r="AT49" s="27"/>
      <c r="AU49" s="27"/>
      <c r="AV49" s="27"/>
      <c r="AW49" s="27"/>
      <c r="AX49" s="27"/>
      <c r="AY49" s="27"/>
      <c r="AZ49" s="27"/>
      <c r="BA49" s="27"/>
      <c r="BB49" s="27"/>
      <c r="BC49" s="27"/>
      <c r="BD49" s="27"/>
      <c r="BE49" s="27"/>
      <c r="BF49" s="27"/>
      <c r="BG49" s="27"/>
      <c r="BH49" s="27"/>
      <c r="BI49" s="27"/>
      <c r="BJ49" s="27"/>
      <c r="BK49" s="27"/>
    </row>
    <row r="50" spans="1:63">
      <c r="A50" s="23"/>
    </row>
    <row r="51" spans="1:63">
      <c r="A51" s="23"/>
    </row>
    <row r="52" spans="1:63">
      <c r="A52" s="23"/>
    </row>
  </sheetData>
  <phoneticPr fontId="5" type="noConversion"/>
  <pageMargins left="0.75" right="0.75" top="1" bottom="1" header="0.5" footer="0.5"/>
  <pageSetup paperSize="9"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dimension ref="A1:BL52"/>
  <sheetViews>
    <sheetView zoomScale="95" zoomScaleNormal="95" workbookViewId="0">
      <pane xSplit="1" ySplit="4" topLeftCell="B5" activePane="bottomRight" state="frozen"/>
      <selection pane="topRight" activeCell="B1" sqref="B1"/>
      <selection pane="bottomLeft" activeCell="A5" sqref="A5"/>
      <selection pane="bottomRight" activeCell="B8" sqref="B8"/>
    </sheetView>
  </sheetViews>
  <sheetFormatPr defaultRowHeight="12.75"/>
  <cols>
    <col min="1" max="1" width="45.42578125" style="11" customWidth="1"/>
    <col min="2" max="2" width="12.7109375" style="11" customWidth="1"/>
    <col min="3" max="3" width="13.140625" style="2" customWidth="1"/>
    <col min="4" max="4" width="12.85546875" style="1" bestFit="1" customWidth="1"/>
    <col min="5" max="5" width="12.5703125" style="338" customWidth="1"/>
    <col min="6" max="6" width="11.85546875" style="338" customWidth="1"/>
    <col min="7" max="7" width="11.5703125" style="1" customWidth="1"/>
    <col min="8" max="8" width="10.140625" style="1" customWidth="1"/>
    <col min="9" max="9" width="13.42578125" style="1" customWidth="1"/>
    <col min="10" max="10" width="12.140625" style="2" customWidth="1"/>
    <col min="11" max="11" width="9.85546875" style="2" bestFit="1" customWidth="1"/>
    <col min="12" max="12" width="10.7109375" style="2" bestFit="1" customWidth="1"/>
    <col min="13" max="14" width="9.85546875" style="2" bestFit="1" customWidth="1"/>
    <col min="15" max="15" width="13.7109375" style="2" customWidth="1"/>
    <col min="16" max="16" width="11.85546875" style="2" customWidth="1"/>
    <col min="17" max="17" width="9.140625" style="2"/>
    <col min="18" max="18" width="13.5703125" style="2" customWidth="1"/>
    <col min="19" max="19" width="10.140625" style="2" customWidth="1"/>
    <col min="20" max="20" width="9.140625" style="2"/>
    <col min="21" max="21" width="13.42578125" style="2" customWidth="1"/>
    <col min="22" max="22" width="11.140625" style="2" customWidth="1"/>
    <col min="23" max="23" width="10" style="2" bestFit="1" customWidth="1"/>
    <col min="24" max="24" width="11.7109375" style="1" customWidth="1"/>
    <col min="25" max="25" width="8.7109375" style="1" bestFit="1" customWidth="1"/>
    <col min="26" max="26" width="10.28515625" style="1" customWidth="1"/>
    <col min="27" max="27" width="10.5703125" style="1" customWidth="1"/>
    <col min="28" max="28" width="11" style="1" customWidth="1"/>
    <col min="29" max="29" width="10.5703125" style="1" customWidth="1"/>
    <col min="30" max="30" width="11.5703125" style="2" customWidth="1"/>
    <col min="31" max="31" width="10.42578125" style="2" customWidth="1"/>
    <col min="32" max="32" width="10.85546875" style="2" customWidth="1"/>
    <col min="33" max="33" width="10.5703125" style="2" customWidth="1"/>
    <col min="34" max="34" width="9.140625" style="2"/>
    <col min="35" max="35" width="11" style="2" customWidth="1"/>
    <col min="36" max="37" width="10.42578125" style="2" customWidth="1"/>
    <col min="38" max="38" width="11.28515625" style="2" customWidth="1"/>
    <col min="39" max="39" width="12.85546875" style="2" customWidth="1"/>
    <col min="40" max="40" width="14.140625" style="2" customWidth="1"/>
    <col min="41" max="41" width="10.7109375" style="2" customWidth="1"/>
    <col min="42" max="42" width="10" style="2" customWidth="1"/>
    <col min="43" max="43" width="12.28515625" style="2" customWidth="1"/>
    <col min="44" max="44" width="9.5703125" style="1" customWidth="1"/>
    <col min="45" max="45" width="11.42578125" style="1" customWidth="1"/>
    <col min="46" max="46" width="10.42578125" style="1" customWidth="1"/>
    <col min="47" max="47" width="11.140625" style="1" customWidth="1"/>
    <col min="48" max="48" width="9.7109375" style="1" customWidth="1"/>
    <col min="49" max="49" width="10.85546875" style="1" customWidth="1"/>
    <col min="50" max="50" width="9.5703125" style="2" customWidth="1"/>
    <col min="51" max="51" width="10.42578125" style="2" customWidth="1"/>
    <col min="52" max="52" width="11.7109375" style="2" customWidth="1"/>
    <col min="53" max="53" width="12.140625" style="2" customWidth="1"/>
    <col min="54" max="54" width="11.85546875" style="2" customWidth="1"/>
    <col min="55" max="55" width="12.140625" style="2" customWidth="1"/>
    <col min="56" max="56" width="11.5703125" style="2" customWidth="1"/>
    <col min="57" max="57" width="12" style="2" customWidth="1"/>
    <col min="58" max="58" width="11" style="2" customWidth="1"/>
    <col min="59" max="59" width="11.42578125" customWidth="1"/>
    <col min="60" max="60" width="12.85546875" style="2" customWidth="1"/>
    <col min="61" max="61" width="12.140625" style="2" customWidth="1"/>
    <col min="62" max="62" width="12.5703125" style="2" customWidth="1"/>
    <col min="63" max="63" width="12.28515625" style="2" customWidth="1"/>
    <col min="64" max="16384" width="9.140625" style="2"/>
  </cols>
  <sheetData>
    <row r="1" spans="1:64" ht="50.25" customHeight="1" thickBot="1">
      <c r="A1" s="42" t="s">
        <v>49</v>
      </c>
      <c r="B1" s="2"/>
      <c r="D1" s="2"/>
      <c r="E1" s="2"/>
      <c r="F1" s="2"/>
      <c r="G1" s="2"/>
      <c r="H1" s="2"/>
      <c r="I1" s="2"/>
    </row>
    <row r="2" spans="1:64" ht="13.5" thickBot="1">
      <c r="A2" s="13"/>
      <c r="B2" s="12"/>
    </row>
    <row r="3" spans="1:64" ht="15" customHeight="1">
      <c r="A3" s="109"/>
      <c r="B3" s="119" t="s">
        <v>44</v>
      </c>
      <c r="C3" s="125" t="s">
        <v>50</v>
      </c>
      <c r="D3" s="125" t="s">
        <v>51</v>
      </c>
      <c r="E3" s="359" t="s">
        <v>52</v>
      </c>
      <c r="F3" s="359" t="s">
        <v>53</v>
      </c>
      <c r="G3" s="125" t="s">
        <v>54</v>
      </c>
      <c r="H3" s="125" t="s">
        <v>55</v>
      </c>
      <c r="I3" s="125" t="s">
        <v>56</v>
      </c>
      <c r="J3" s="125" t="s">
        <v>57</v>
      </c>
      <c r="K3" s="125" t="s">
        <v>58</v>
      </c>
      <c r="L3" s="125" t="s">
        <v>59</v>
      </c>
      <c r="M3" s="125" t="s">
        <v>60</v>
      </c>
      <c r="N3" s="125" t="s">
        <v>61</v>
      </c>
      <c r="O3" s="125" t="s">
        <v>62</v>
      </c>
      <c r="P3" s="125" t="s">
        <v>63</v>
      </c>
      <c r="Q3" s="125" t="s">
        <v>64</v>
      </c>
      <c r="R3" s="125" t="s">
        <v>65</v>
      </c>
      <c r="S3" s="125" t="s">
        <v>66</v>
      </c>
      <c r="T3" s="125" t="s">
        <v>67</v>
      </c>
      <c r="U3" s="125" t="s">
        <v>68</v>
      </c>
      <c r="V3" s="125" t="s">
        <v>69</v>
      </c>
      <c r="W3" s="125" t="s">
        <v>70</v>
      </c>
      <c r="X3" s="125" t="s">
        <v>71</v>
      </c>
      <c r="Y3" s="125" t="s">
        <v>72</v>
      </c>
      <c r="Z3" s="125" t="s">
        <v>73</v>
      </c>
      <c r="AA3" s="125" t="s">
        <v>74</v>
      </c>
      <c r="AB3" s="125" t="s">
        <v>75</v>
      </c>
      <c r="AC3" s="125" t="s">
        <v>76</v>
      </c>
      <c r="AD3" s="125" t="s">
        <v>77</v>
      </c>
      <c r="AE3" s="125" t="s">
        <v>78</v>
      </c>
      <c r="AF3" s="125" t="s">
        <v>79</v>
      </c>
      <c r="AG3" s="125" t="s">
        <v>80</v>
      </c>
      <c r="AH3" s="125" t="s">
        <v>81</v>
      </c>
      <c r="AI3" s="125" t="s">
        <v>82</v>
      </c>
      <c r="AJ3" s="125" t="s">
        <v>83</v>
      </c>
      <c r="AK3" s="125" t="s">
        <v>84</v>
      </c>
      <c r="AL3" s="125" t="s">
        <v>85</v>
      </c>
      <c r="AM3" s="125" t="s">
        <v>86</v>
      </c>
      <c r="AN3" s="125" t="s">
        <v>87</v>
      </c>
      <c r="AO3" s="125" t="s">
        <v>88</v>
      </c>
      <c r="AP3" s="125" t="s">
        <v>89</v>
      </c>
      <c r="AQ3" s="125" t="s">
        <v>90</v>
      </c>
      <c r="AR3" s="125" t="s">
        <v>91</v>
      </c>
      <c r="AS3" s="125" t="s">
        <v>92</v>
      </c>
      <c r="AT3" s="125" t="s">
        <v>93</v>
      </c>
      <c r="AU3" s="125" t="s">
        <v>94</v>
      </c>
      <c r="AV3" s="125" t="s">
        <v>95</v>
      </c>
      <c r="AW3" s="125" t="s">
        <v>96</v>
      </c>
      <c r="AX3" s="125" t="s">
        <v>97</v>
      </c>
      <c r="AY3" s="125" t="s">
        <v>98</v>
      </c>
      <c r="AZ3" s="125" t="s">
        <v>99</v>
      </c>
      <c r="BA3" s="125" t="s">
        <v>100</v>
      </c>
      <c r="BB3" s="125" t="s">
        <v>101</v>
      </c>
      <c r="BC3" s="125" t="s">
        <v>102</v>
      </c>
      <c r="BD3" s="125" t="s">
        <v>103</v>
      </c>
      <c r="BE3" s="125" t="s">
        <v>104</v>
      </c>
      <c r="BF3" s="125" t="s">
        <v>105</v>
      </c>
      <c r="BG3" s="125" t="s">
        <v>106</v>
      </c>
      <c r="BH3" s="125" t="s">
        <v>107</v>
      </c>
      <c r="BI3" s="125" t="s">
        <v>108</v>
      </c>
      <c r="BJ3" s="125" t="s">
        <v>109</v>
      </c>
      <c r="BK3" s="127" t="s">
        <v>110</v>
      </c>
    </row>
    <row r="4" spans="1:64" ht="13.5" thickBot="1">
      <c r="A4" s="110" t="s">
        <v>0</v>
      </c>
      <c r="B4" s="128"/>
      <c r="C4" s="126"/>
      <c r="D4" s="126"/>
      <c r="E4" s="339"/>
      <c r="F4" s="339"/>
      <c r="G4" s="126"/>
      <c r="H4" s="126"/>
      <c r="I4" s="126"/>
      <c r="J4" s="126"/>
      <c r="K4" s="126"/>
      <c r="L4" s="126"/>
      <c r="M4" s="126"/>
      <c r="N4" s="126"/>
      <c r="O4" s="126"/>
      <c r="P4" s="126"/>
      <c r="Q4" s="126"/>
      <c r="R4" s="126"/>
      <c r="S4" s="126"/>
      <c r="T4" s="126"/>
      <c r="U4" s="126"/>
      <c r="V4" s="126"/>
      <c r="W4" s="126"/>
      <c r="X4" s="126"/>
      <c r="Y4" s="126"/>
      <c r="Z4" s="126"/>
      <c r="AA4" s="126"/>
      <c r="AB4" s="126"/>
      <c r="AC4" s="126"/>
      <c r="AD4" s="126"/>
      <c r="AE4" s="126"/>
      <c r="AF4" s="126"/>
      <c r="AG4" s="126"/>
      <c r="AH4" s="126"/>
      <c r="AI4" s="126"/>
      <c r="AJ4" s="126"/>
      <c r="AK4" s="126"/>
      <c r="AL4" s="126"/>
      <c r="AM4" s="126"/>
      <c r="AN4" s="126"/>
      <c r="AO4" s="126"/>
      <c r="AP4" s="126"/>
      <c r="AQ4" s="126"/>
      <c r="AR4" s="126"/>
      <c r="AS4" s="126"/>
      <c r="AT4" s="126"/>
      <c r="AU4" s="126"/>
      <c r="AV4" s="126"/>
      <c r="AW4" s="126"/>
      <c r="AX4" s="126"/>
      <c r="AY4" s="126"/>
      <c r="AZ4" s="126"/>
      <c r="BA4" s="126"/>
      <c r="BB4" s="126"/>
      <c r="BC4" s="126"/>
      <c r="BD4" s="126"/>
      <c r="BE4" s="126"/>
      <c r="BF4" s="126"/>
      <c r="BG4" s="134"/>
      <c r="BH4" s="126"/>
      <c r="BI4" s="126"/>
      <c r="BJ4" s="126"/>
      <c r="BK4" s="129"/>
    </row>
    <row r="5" spans="1:64" ht="13.35" customHeight="1" thickBot="1">
      <c r="A5" s="5"/>
      <c r="B5" s="342"/>
      <c r="C5" s="170"/>
      <c r="D5" s="170"/>
      <c r="E5" s="170"/>
      <c r="F5" s="170"/>
      <c r="G5" s="170"/>
      <c r="H5" s="170"/>
      <c r="I5" s="170"/>
      <c r="J5" s="170"/>
      <c r="K5" s="170"/>
      <c r="L5" s="170"/>
      <c r="M5" s="170"/>
      <c r="N5" s="170"/>
      <c r="O5" s="170"/>
      <c r="P5" s="170"/>
      <c r="Q5" s="170"/>
      <c r="R5" s="170"/>
      <c r="S5" s="170"/>
      <c r="T5" s="170"/>
      <c r="U5" s="170"/>
      <c r="V5" s="170"/>
      <c r="W5" s="170"/>
      <c r="X5" s="170"/>
      <c r="Y5" s="170"/>
      <c r="Z5" s="170"/>
      <c r="AA5" s="170"/>
      <c r="AB5" s="170"/>
      <c r="AC5" s="170"/>
      <c r="AD5" s="170"/>
      <c r="AE5" s="170"/>
      <c r="AF5" s="170"/>
      <c r="AG5" s="170"/>
      <c r="AH5" s="170"/>
      <c r="AI5" s="170"/>
      <c r="AJ5" s="170"/>
      <c r="AK5" s="170"/>
      <c r="AL5" s="170"/>
      <c r="AM5" s="170"/>
      <c r="AN5" s="170"/>
      <c r="AO5" s="170"/>
      <c r="AP5" s="170"/>
      <c r="AQ5" s="170"/>
      <c r="AR5" s="170"/>
      <c r="AS5" s="170"/>
      <c r="AT5" s="170"/>
      <c r="AU5" s="170"/>
      <c r="AV5" s="170"/>
      <c r="AW5" s="170"/>
      <c r="AX5" s="170"/>
      <c r="AY5" s="170"/>
      <c r="AZ5" s="170"/>
      <c r="BA5" s="170"/>
      <c r="BB5" s="170"/>
      <c r="BC5" s="170"/>
      <c r="BD5" s="170"/>
      <c r="BE5" s="170"/>
      <c r="BF5" s="170"/>
      <c r="BG5" s="321"/>
      <c r="BH5" s="170"/>
      <c r="BI5" s="170"/>
      <c r="BJ5" s="170"/>
      <c r="BK5" s="170"/>
      <c r="BL5" s="170"/>
    </row>
    <row r="6" spans="1:64" ht="13.35" customHeight="1" thickBot="1">
      <c r="A6" s="41" t="s">
        <v>3</v>
      </c>
      <c r="B6" s="343"/>
      <c r="C6" s="170"/>
      <c r="D6" s="170"/>
      <c r="E6" s="170"/>
      <c r="F6" s="170"/>
      <c r="G6" s="170"/>
      <c r="H6" s="170"/>
      <c r="I6" s="170"/>
      <c r="J6" s="170"/>
      <c r="K6" s="170"/>
      <c r="L6" s="170"/>
      <c r="M6" s="170"/>
      <c r="N6" s="170"/>
      <c r="O6" s="170"/>
      <c r="P6" s="170"/>
      <c r="Q6" s="170"/>
      <c r="R6" s="170"/>
      <c r="S6" s="170"/>
      <c r="T6" s="170"/>
      <c r="U6" s="170"/>
      <c r="V6" s="170"/>
      <c r="W6" s="343"/>
      <c r="X6" s="343"/>
      <c r="Y6" s="343"/>
      <c r="Z6" s="343"/>
      <c r="AA6" s="343"/>
      <c r="AB6" s="343"/>
      <c r="AC6" s="343"/>
      <c r="AD6" s="343"/>
      <c r="AE6" s="343"/>
      <c r="AF6" s="343"/>
      <c r="AG6" s="343"/>
      <c r="AH6" s="343"/>
      <c r="AI6" s="343"/>
      <c r="AJ6" s="343"/>
      <c r="AK6" s="343"/>
      <c r="AL6" s="343"/>
      <c r="AM6" s="343"/>
      <c r="AN6" s="343"/>
      <c r="AO6" s="343"/>
      <c r="AP6" s="343"/>
      <c r="AQ6" s="170"/>
      <c r="AR6" s="170"/>
      <c r="AS6" s="170"/>
      <c r="AT6" s="170"/>
      <c r="AU6" s="170"/>
      <c r="AV6" s="170"/>
      <c r="AW6" s="170"/>
      <c r="AX6" s="170"/>
      <c r="AY6" s="170"/>
      <c r="AZ6" s="170"/>
      <c r="BA6" s="170"/>
      <c r="BB6" s="170"/>
      <c r="BC6" s="170"/>
      <c r="BD6" s="170"/>
      <c r="BE6" s="170"/>
      <c r="BF6" s="170"/>
      <c r="BG6" s="344"/>
      <c r="BH6" s="170"/>
      <c r="BI6" s="170"/>
      <c r="BJ6" s="170"/>
      <c r="BK6" s="170"/>
      <c r="BL6" s="170"/>
    </row>
    <row r="7" spans="1:64" ht="13.35" customHeight="1">
      <c r="A7" s="17" t="s">
        <v>4</v>
      </c>
      <c r="B7" s="96">
        <f>SUM(B8:B14)</f>
        <v>32969856.418000005</v>
      </c>
      <c r="C7" s="345">
        <f t="shared" ref="C7:BJ7" si="0">SUM(C8:C14)</f>
        <v>19094838</v>
      </c>
      <c r="D7" s="345">
        <f t="shared" si="0"/>
        <v>34103</v>
      </c>
      <c r="E7" s="345">
        <f t="shared" si="0"/>
        <v>219331</v>
      </c>
      <c r="F7" s="345">
        <f t="shared" si="0"/>
        <v>82967</v>
      </c>
      <c r="G7" s="345">
        <f t="shared" si="0"/>
        <v>71411</v>
      </c>
      <c r="H7" s="345">
        <f t="shared" si="0"/>
        <v>28447</v>
      </c>
      <c r="I7" s="345">
        <f t="shared" si="0"/>
        <v>502491</v>
      </c>
      <c r="J7" s="345">
        <f t="shared" si="0"/>
        <v>931503</v>
      </c>
      <c r="K7" s="345">
        <f t="shared" si="0"/>
        <v>69003</v>
      </c>
      <c r="L7" s="345">
        <f t="shared" si="0"/>
        <v>192345</v>
      </c>
      <c r="M7" s="345">
        <f t="shared" si="0"/>
        <v>69807</v>
      </c>
      <c r="N7" s="345">
        <f t="shared" si="0"/>
        <v>27451</v>
      </c>
      <c r="O7" s="345">
        <f t="shared" si="0"/>
        <v>2506163</v>
      </c>
      <c r="P7" s="345">
        <f t="shared" si="0"/>
        <v>32310</v>
      </c>
      <c r="Q7" s="345">
        <f t="shared" si="0"/>
        <v>52389</v>
      </c>
      <c r="R7" s="345">
        <f t="shared" si="0"/>
        <v>407860</v>
      </c>
      <c r="S7" s="345">
        <f t="shared" si="0"/>
        <v>418855</v>
      </c>
      <c r="T7" s="345">
        <f t="shared" si="0"/>
        <v>48484</v>
      </c>
      <c r="U7" s="345">
        <f t="shared" si="0"/>
        <v>187653</v>
      </c>
      <c r="V7" s="345">
        <f t="shared" si="0"/>
        <v>73565</v>
      </c>
      <c r="W7" s="345">
        <f t="shared" si="0"/>
        <v>49372</v>
      </c>
      <c r="X7" s="345">
        <f t="shared" si="0"/>
        <v>398328</v>
      </c>
      <c r="Y7" s="345">
        <f t="shared" si="0"/>
        <v>149318</v>
      </c>
      <c r="Z7" s="345">
        <f t="shared" si="0"/>
        <v>66605</v>
      </c>
      <c r="AA7" s="345">
        <f t="shared" si="0"/>
        <v>67190</v>
      </c>
      <c r="AB7" s="345">
        <f t="shared" si="0"/>
        <v>107372</v>
      </c>
      <c r="AC7" s="345">
        <f t="shared" si="0"/>
        <v>261053</v>
      </c>
      <c r="AD7" s="345">
        <f t="shared" si="0"/>
        <v>969130</v>
      </c>
      <c r="AE7" s="345">
        <f>SUM(AE8:AE14)</f>
        <v>37081</v>
      </c>
      <c r="AF7" s="345">
        <f t="shared" si="0"/>
        <v>53392</v>
      </c>
      <c r="AG7" s="345">
        <f t="shared" si="0"/>
        <v>126943</v>
      </c>
      <c r="AH7" s="345">
        <f t="shared" si="0"/>
        <v>50234</v>
      </c>
      <c r="AI7" s="345">
        <f t="shared" si="0"/>
        <v>86067</v>
      </c>
      <c r="AJ7" s="345">
        <f t="shared" si="0"/>
        <v>244433</v>
      </c>
      <c r="AK7" s="345">
        <f t="shared" si="0"/>
        <v>62220</v>
      </c>
      <c r="AL7" s="345">
        <f t="shared" si="0"/>
        <v>121471.103</v>
      </c>
      <c r="AM7" s="345">
        <f t="shared" si="0"/>
        <v>440117</v>
      </c>
      <c r="AN7" s="345">
        <f t="shared" si="0"/>
        <v>54994</v>
      </c>
      <c r="AO7" s="345">
        <f t="shared" si="0"/>
        <v>73931</v>
      </c>
      <c r="AP7" s="345">
        <f t="shared" si="0"/>
        <v>24867</v>
      </c>
      <c r="AQ7" s="345">
        <f t="shared" si="0"/>
        <v>68320</v>
      </c>
      <c r="AR7" s="345">
        <f t="shared" si="0"/>
        <v>71399.315000000002</v>
      </c>
      <c r="AS7" s="345">
        <f t="shared" si="0"/>
        <v>221235</v>
      </c>
      <c r="AT7" s="345">
        <f t="shared" si="0"/>
        <v>48641</v>
      </c>
      <c r="AU7" s="345">
        <f t="shared" si="0"/>
        <v>1307384</v>
      </c>
      <c r="AV7" s="345">
        <f t="shared" si="0"/>
        <v>42119</v>
      </c>
      <c r="AW7" s="345">
        <f t="shared" si="0"/>
        <v>127367</v>
      </c>
      <c r="AX7" s="345">
        <f t="shared" si="0"/>
        <v>54144</v>
      </c>
      <c r="AY7" s="345">
        <f t="shared" si="0"/>
        <v>38650</v>
      </c>
      <c r="AZ7" s="345">
        <f t="shared" si="0"/>
        <v>479287</v>
      </c>
      <c r="BA7" s="345">
        <f>SUM(BA8:BA14)</f>
        <v>129325</v>
      </c>
      <c r="BB7" s="345">
        <f t="shared" si="0"/>
        <v>624793</v>
      </c>
      <c r="BC7" s="345">
        <f t="shared" si="0"/>
        <v>61043</v>
      </c>
      <c r="BD7" s="345">
        <f t="shared" si="0"/>
        <v>54272</v>
      </c>
      <c r="BE7" s="345">
        <f t="shared" si="0"/>
        <v>297592</v>
      </c>
      <c r="BF7" s="345">
        <f t="shared" si="0"/>
        <v>59348</v>
      </c>
      <c r="BG7" s="345">
        <f t="shared" si="0"/>
        <v>52446</v>
      </c>
      <c r="BH7" s="345">
        <f t="shared" si="0"/>
        <v>220612</v>
      </c>
      <c r="BI7" s="345">
        <f t="shared" si="0"/>
        <v>64286</v>
      </c>
      <c r="BJ7" s="345">
        <f t="shared" si="0"/>
        <v>117014</v>
      </c>
      <c r="BK7" s="345">
        <f>SUM(BK8:BK14)</f>
        <v>335485</v>
      </c>
      <c r="BL7" s="170"/>
    </row>
    <row r="8" spans="1:64" ht="13.35" customHeight="1">
      <c r="A8" s="9" t="s">
        <v>5</v>
      </c>
      <c r="B8" s="98">
        <f>SUM(C8:BK8)</f>
        <v>5996993.6260000002</v>
      </c>
      <c r="C8" s="342">
        <v>4236363</v>
      </c>
      <c r="D8" s="298">
        <v>803</v>
      </c>
      <c r="E8" s="298">
        <v>48469</v>
      </c>
      <c r="F8" s="342"/>
      <c r="G8" s="298">
        <v>7385</v>
      </c>
      <c r="H8" s="298">
        <v>280</v>
      </c>
      <c r="I8" s="342">
        <v>211334</v>
      </c>
      <c r="J8" s="342">
        <v>0</v>
      </c>
      <c r="K8" s="298">
        <v>11846</v>
      </c>
      <c r="L8" s="298">
        <v>67808</v>
      </c>
      <c r="M8" s="298">
        <v>5373</v>
      </c>
      <c r="N8" s="298">
        <v>1309</v>
      </c>
      <c r="O8" s="298">
        <v>440315</v>
      </c>
      <c r="P8" s="342">
        <v>3137</v>
      </c>
      <c r="Q8" s="342">
        <v>4066</v>
      </c>
      <c r="R8" s="342">
        <v>0</v>
      </c>
      <c r="S8" s="342">
        <v>102917</v>
      </c>
      <c r="T8" s="342"/>
      <c r="U8" s="342">
        <v>29164</v>
      </c>
      <c r="V8" s="342">
        <v>17307</v>
      </c>
      <c r="W8" s="342">
        <v>1504</v>
      </c>
      <c r="X8" s="342">
        <v>194</v>
      </c>
      <c r="Y8" s="342">
        <v>45952</v>
      </c>
      <c r="Z8" s="342">
        <v>3554</v>
      </c>
      <c r="AA8" s="342">
        <v>441</v>
      </c>
      <c r="AB8" s="342">
        <v>22112</v>
      </c>
      <c r="AC8" s="342"/>
      <c r="AD8" s="342">
        <v>124666</v>
      </c>
      <c r="AE8" s="342">
        <v>8917</v>
      </c>
      <c r="AF8" s="342">
        <v>10835</v>
      </c>
      <c r="AG8" s="342"/>
      <c r="AH8" s="342">
        <v>4197</v>
      </c>
      <c r="AI8" s="342">
        <v>10957</v>
      </c>
      <c r="AJ8" s="342">
        <v>24264</v>
      </c>
      <c r="AK8" s="342">
        <v>3594</v>
      </c>
      <c r="AL8" s="342">
        <v>27642.626</v>
      </c>
      <c r="AM8" s="342"/>
      <c r="AN8" s="342"/>
      <c r="AO8" s="342">
        <v>7091</v>
      </c>
      <c r="AP8" s="342">
        <v>3068</v>
      </c>
      <c r="AQ8" s="342">
        <v>467</v>
      </c>
      <c r="AR8" s="342">
        <v>13686</v>
      </c>
      <c r="AS8" s="342">
        <v>744</v>
      </c>
      <c r="AT8" s="342">
        <v>2201</v>
      </c>
      <c r="AU8" s="342">
        <v>150189</v>
      </c>
      <c r="AV8" s="342">
        <v>1014</v>
      </c>
      <c r="AW8" s="342">
        <v>32047</v>
      </c>
      <c r="AX8" s="342">
        <v>4504</v>
      </c>
      <c r="AY8" s="342">
        <v>1241</v>
      </c>
      <c r="AZ8" s="342"/>
      <c r="BA8" s="342">
        <v>21914</v>
      </c>
      <c r="BB8" s="342">
        <v>172950</v>
      </c>
      <c r="BC8" s="342">
        <v>1364</v>
      </c>
      <c r="BD8" s="342">
        <v>3097</v>
      </c>
      <c r="BE8" s="342">
        <v>0</v>
      </c>
      <c r="BF8" s="342">
        <v>1631</v>
      </c>
      <c r="BG8" s="342">
        <v>7953</v>
      </c>
      <c r="BH8" s="342">
        <v>81502</v>
      </c>
      <c r="BI8" s="342">
        <v>4213</v>
      </c>
      <c r="BJ8" s="342">
        <v>9412</v>
      </c>
      <c r="BK8" s="342"/>
      <c r="BL8" s="170"/>
    </row>
    <row r="9" spans="1:64" ht="13.35" customHeight="1">
      <c r="A9" s="9" t="s">
        <v>6</v>
      </c>
      <c r="B9" s="98">
        <f t="shared" ref="B9:B14" si="1">SUM(C9:BK9)</f>
        <v>12062549</v>
      </c>
      <c r="C9" s="342">
        <v>7841496</v>
      </c>
      <c r="D9" s="342"/>
      <c r="E9" s="298">
        <v>6319</v>
      </c>
      <c r="F9" s="342"/>
      <c r="G9" s="298">
        <v>14206</v>
      </c>
      <c r="H9" s="342"/>
      <c r="I9" s="342">
        <v>85474</v>
      </c>
      <c r="J9" s="298">
        <v>246729</v>
      </c>
      <c r="K9" s="298">
        <v>1403</v>
      </c>
      <c r="L9" s="298">
        <v>39071</v>
      </c>
      <c r="M9" s="298">
        <v>24299</v>
      </c>
      <c r="N9" s="298">
        <v>199</v>
      </c>
      <c r="O9" s="298">
        <v>1159282</v>
      </c>
      <c r="P9" s="342"/>
      <c r="Q9" s="342">
        <v>1044</v>
      </c>
      <c r="R9" s="342">
        <v>38337</v>
      </c>
      <c r="S9" s="342">
        <v>146687</v>
      </c>
      <c r="T9" s="342"/>
      <c r="U9" s="342">
        <v>101724</v>
      </c>
      <c r="V9" s="342">
        <v>480</v>
      </c>
      <c r="W9" s="342"/>
      <c r="X9" s="342">
        <v>99958</v>
      </c>
      <c r="Y9" s="342">
        <v>63352</v>
      </c>
      <c r="Z9" s="342">
        <v>7554</v>
      </c>
      <c r="AA9" s="342">
        <v>21</v>
      </c>
      <c r="AB9" s="342">
        <v>32824</v>
      </c>
      <c r="AC9" s="342"/>
      <c r="AD9" s="342">
        <v>526952</v>
      </c>
      <c r="AE9" s="342">
        <v>7787</v>
      </c>
      <c r="AF9" s="342">
        <v>636</v>
      </c>
      <c r="AG9" s="342">
        <v>335</v>
      </c>
      <c r="AH9" s="342">
        <v>16257</v>
      </c>
      <c r="AI9" s="342">
        <v>12572</v>
      </c>
      <c r="AJ9" s="342">
        <v>129818</v>
      </c>
      <c r="AK9" s="342">
        <v>451</v>
      </c>
      <c r="AL9" s="342">
        <v>0</v>
      </c>
      <c r="AM9" s="342">
        <v>17963</v>
      </c>
      <c r="AN9" s="342"/>
      <c r="AO9" s="342">
        <v>958</v>
      </c>
      <c r="AP9" s="342">
        <v>1218</v>
      </c>
      <c r="AQ9" s="342">
        <v>1052</v>
      </c>
      <c r="AR9" s="342">
        <v>3486</v>
      </c>
      <c r="AS9" s="342">
        <v>31614</v>
      </c>
      <c r="AT9" s="342">
        <v>195</v>
      </c>
      <c r="AU9" s="342">
        <v>787972</v>
      </c>
      <c r="AV9" s="342"/>
      <c r="AW9" s="342">
        <v>38025</v>
      </c>
      <c r="AX9" s="342">
        <v>10492</v>
      </c>
      <c r="AY9" s="342">
        <v>358</v>
      </c>
      <c r="AZ9" s="342">
        <v>32878</v>
      </c>
      <c r="BA9" s="342">
        <v>12902</v>
      </c>
      <c r="BB9" s="342">
        <v>293421</v>
      </c>
      <c r="BC9" s="342"/>
      <c r="BD9" s="342"/>
      <c r="BE9" s="342">
        <v>100420</v>
      </c>
      <c r="BF9" s="342">
        <v>226</v>
      </c>
      <c r="BG9" s="342">
        <v>1688</v>
      </c>
      <c r="BH9" s="342">
        <v>84405</v>
      </c>
      <c r="BI9" s="342">
        <v>1046</v>
      </c>
      <c r="BJ9" s="342">
        <v>1119</v>
      </c>
      <c r="BK9" s="342">
        <v>35844</v>
      </c>
      <c r="BL9" s="170"/>
    </row>
    <row r="10" spans="1:64" ht="13.35" customHeight="1">
      <c r="A10" s="9" t="s">
        <v>7</v>
      </c>
      <c r="B10" s="98">
        <f t="shared" si="1"/>
        <v>0</v>
      </c>
      <c r="C10" s="342">
        <v>0</v>
      </c>
      <c r="D10" s="342"/>
      <c r="E10" s="342"/>
      <c r="F10" s="342"/>
      <c r="G10" s="342"/>
      <c r="H10" s="342"/>
      <c r="I10" s="342"/>
      <c r="J10" s="342">
        <v>0</v>
      </c>
      <c r="K10" s="342"/>
      <c r="L10" s="342"/>
      <c r="M10" s="342"/>
      <c r="N10" s="342">
        <v>0</v>
      </c>
      <c r="O10" s="342"/>
      <c r="P10" s="342"/>
      <c r="Q10" s="342"/>
      <c r="R10" s="342">
        <v>0</v>
      </c>
      <c r="S10" s="342">
        <v>0</v>
      </c>
      <c r="T10" s="342"/>
      <c r="U10" s="342"/>
      <c r="V10" s="342"/>
      <c r="W10" s="342"/>
      <c r="X10" s="342"/>
      <c r="Y10" s="342"/>
      <c r="Z10" s="342"/>
      <c r="AA10" s="342"/>
      <c r="AB10" s="342"/>
      <c r="AC10" s="342"/>
      <c r="AD10" s="342"/>
      <c r="AE10" s="342"/>
      <c r="AF10" s="342"/>
      <c r="AG10" s="342"/>
      <c r="AH10" s="342"/>
      <c r="AI10" s="342"/>
      <c r="AJ10" s="342"/>
      <c r="AK10" s="342"/>
      <c r="AL10" s="342">
        <v>0</v>
      </c>
      <c r="AM10" s="342"/>
      <c r="AN10" s="342"/>
      <c r="AO10" s="342"/>
      <c r="AP10" s="342"/>
      <c r="AQ10" s="342"/>
      <c r="AR10" s="342">
        <v>0</v>
      </c>
      <c r="AS10" s="342"/>
      <c r="AT10" s="342"/>
      <c r="AU10" s="342"/>
      <c r="AV10" s="342"/>
      <c r="AW10" s="342"/>
      <c r="AX10" s="342"/>
      <c r="AY10" s="342">
        <v>0</v>
      </c>
      <c r="AZ10" s="342"/>
      <c r="BA10" s="342">
        <v>0</v>
      </c>
      <c r="BB10" s="342"/>
      <c r="BC10" s="342"/>
      <c r="BD10" s="342"/>
      <c r="BE10" s="342">
        <v>0</v>
      </c>
      <c r="BF10" s="342"/>
      <c r="BG10" s="342"/>
      <c r="BH10" s="342"/>
      <c r="BI10" s="342"/>
      <c r="BJ10" s="342"/>
      <c r="BK10" s="342"/>
      <c r="BL10" s="170"/>
    </row>
    <row r="11" spans="1:64" ht="13.35" customHeight="1">
      <c r="A11" s="9" t="s">
        <v>8</v>
      </c>
      <c r="B11" s="98">
        <f t="shared" si="1"/>
        <v>440968</v>
      </c>
      <c r="C11" s="342">
        <v>201693</v>
      </c>
      <c r="D11" s="342">
        <v>916</v>
      </c>
      <c r="E11" s="342">
        <v>22329</v>
      </c>
      <c r="F11" s="342">
        <v>1559</v>
      </c>
      <c r="G11" s="342">
        <v>1231</v>
      </c>
      <c r="H11" s="342"/>
      <c r="I11" s="342">
        <v>11312</v>
      </c>
      <c r="J11" s="342">
        <v>9885</v>
      </c>
      <c r="K11" s="342">
        <v>308</v>
      </c>
      <c r="L11" s="342">
        <v>257</v>
      </c>
      <c r="M11" s="342"/>
      <c r="N11" s="342">
        <v>348</v>
      </c>
      <c r="O11" s="342">
        <v>28029</v>
      </c>
      <c r="P11" s="342">
        <v>168</v>
      </c>
      <c r="Q11" s="342">
        <v>1492</v>
      </c>
      <c r="R11" s="342">
        <v>7177</v>
      </c>
      <c r="S11" s="342">
        <v>3950</v>
      </c>
      <c r="T11" s="342"/>
      <c r="U11" s="342">
        <v>333</v>
      </c>
      <c r="V11" s="342">
        <v>349</v>
      </c>
      <c r="W11" s="342">
        <v>1117</v>
      </c>
      <c r="X11" s="342">
        <v>17342</v>
      </c>
      <c r="Y11" s="342">
        <v>868</v>
      </c>
      <c r="Z11" s="342"/>
      <c r="AA11" s="342">
        <v>4144</v>
      </c>
      <c r="AB11" s="342">
        <v>3279</v>
      </c>
      <c r="AC11" s="342">
        <v>8340</v>
      </c>
      <c r="AD11" s="342">
        <v>26710</v>
      </c>
      <c r="AE11" s="342">
        <v>440</v>
      </c>
      <c r="AF11" s="342">
        <v>1638</v>
      </c>
      <c r="AG11" s="342">
        <v>7582</v>
      </c>
      <c r="AH11" s="342">
        <v>948</v>
      </c>
      <c r="AI11" s="342">
        <v>1640</v>
      </c>
      <c r="AJ11" s="342">
        <v>3639</v>
      </c>
      <c r="AK11" s="342">
        <v>656</v>
      </c>
      <c r="AL11" s="342">
        <v>0</v>
      </c>
      <c r="AM11" s="342">
        <v>9351</v>
      </c>
      <c r="AN11" s="342">
        <v>275</v>
      </c>
      <c r="AO11" s="342">
        <v>716</v>
      </c>
      <c r="AP11" s="342"/>
      <c r="AQ11" s="342">
        <v>373</v>
      </c>
      <c r="AR11" s="342">
        <v>0</v>
      </c>
      <c r="AS11" s="342">
        <v>809</v>
      </c>
      <c r="AT11" s="342">
        <v>86</v>
      </c>
      <c r="AU11" s="342">
        <v>3845</v>
      </c>
      <c r="AV11" s="342">
        <v>381</v>
      </c>
      <c r="AW11" s="342">
        <v>393</v>
      </c>
      <c r="AX11" s="342">
        <v>2123</v>
      </c>
      <c r="AY11" s="342">
        <v>539</v>
      </c>
      <c r="AZ11" s="342">
        <v>26547</v>
      </c>
      <c r="BA11" s="342">
        <v>860</v>
      </c>
      <c r="BB11" s="342">
        <v>14767</v>
      </c>
      <c r="BC11" s="342"/>
      <c r="BD11" s="342">
        <v>565</v>
      </c>
      <c r="BE11" s="342">
        <v>0</v>
      </c>
      <c r="BF11" s="342"/>
      <c r="BG11" s="342">
        <v>489</v>
      </c>
      <c r="BH11" s="342">
        <v>439</v>
      </c>
      <c r="BI11" s="342">
        <v>1526</v>
      </c>
      <c r="BJ11" s="342">
        <v>566</v>
      </c>
      <c r="BK11" s="342">
        <v>6639</v>
      </c>
      <c r="BL11" s="170"/>
    </row>
    <row r="12" spans="1:64" ht="13.35" customHeight="1">
      <c r="A12" s="9" t="s">
        <v>9</v>
      </c>
      <c r="B12" s="98">
        <f t="shared" si="1"/>
        <v>9832648.7290000003</v>
      </c>
      <c r="C12" s="342">
        <v>3755029</v>
      </c>
      <c r="D12" s="342">
        <v>32143</v>
      </c>
      <c r="E12" s="342">
        <v>129500</v>
      </c>
      <c r="F12" s="342">
        <v>79405</v>
      </c>
      <c r="G12" s="342">
        <v>28618</v>
      </c>
      <c r="H12" s="342">
        <v>27699</v>
      </c>
      <c r="I12" s="342">
        <v>155703</v>
      </c>
      <c r="J12" s="342">
        <v>526279</v>
      </c>
      <c r="K12" s="342">
        <v>31732</v>
      </c>
      <c r="L12" s="342">
        <v>50013</v>
      </c>
      <c r="M12" s="342">
        <v>24818</v>
      </c>
      <c r="N12" s="342">
        <v>25046</v>
      </c>
      <c r="O12" s="342">
        <v>355033</v>
      </c>
      <c r="P12" s="342">
        <v>25504</v>
      </c>
      <c r="Q12" s="342">
        <v>39223</v>
      </c>
      <c r="R12" s="342">
        <v>320053</v>
      </c>
      <c r="S12" s="342">
        <v>137670</v>
      </c>
      <c r="T12" s="342">
        <v>48129</v>
      </c>
      <c r="U12" s="342">
        <v>43949</v>
      </c>
      <c r="V12" s="342">
        <v>54093</v>
      </c>
      <c r="W12" s="342">
        <v>46306</v>
      </c>
      <c r="X12" s="342">
        <v>278398</v>
      </c>
      <c r="Y12" s="342">
        <v>29217</v>
      </c>
      <c r="Z12" s="342">
        <v>54014</v>
      </c>
      <c r="AA12" s="342">
        <v>61679</v>
      </c>
      <c r="AB12" s="342">
        <v>42746</v>
      </c>
      <c r="AC12" s="342">
        <v>251919</v>
      </c>
      <c r="AD12" s="342">
        <v>269010</v>
      </c>
      <c r="AE12" s="342">
        <v>16874</v>
      </c>
      <c r="AF12" s="342">
        <v>38763</v>
      </c>
      <c r="AG12" s="342">
        <v>65731</v>
      </c>
      <c r="AH12" s="342">
        <v>26149</v>
      </c>
      <c r="AI12" s="342">
        <v>56096</v>
      </c>
      <c r="AJ12" s="342">
        <v>78519</v>
      </c>
      <c r="AK12" s="342">
        <v>54950</v>
      </c>
      <c r="AL12" s="342">
        <v>55667.811999999998</v>
      </c>
      <c r="AM12" s="342">
        <v>410005</v>
      </c>
      <c r="AN12" s="342">
        <v>53197</v>
      </c>
      <c r="AO12" s="342">
        <v>63972</v>
      </c>
      <c r="AP12" s="342">
        <v>19460</v>
      </c>
      <c r="AQ12" s="342">
        <v>56840</v>
      </c>
      <c r="AR12" s="342">
        <v>30705.917000000001</v>
      </c>
      <c r="AS12" s="342">
        <v>187364</v>
      </c>
      <c r="AT12" s="342">
        <v>43680</v>
      </c>
      <c r="AU12" s="342">
        <v>236023</v>
      </c>
      <c r="AV12" s="342">
        <v>40227</v>
      </c>
      <c r="AW12" s="342">
        <v>46110</v>
      </c>
      <c r="AX12" s="342">
        <v>32815</v>
      </c>
      <c r="AY12" s="342">
        <v>36097</v>
      </c>
      <c r="AZ12" s="342">
        <v>407502</v>
      </c>
      <c r="BA12" s="342">
        <v>87683</v>
      </c>
      <c r="BB12" s="342">
        <v>77638</v>
      </c>
      <c r="BC12" s="342">
        <v>56374</v>
      </c>
      <c r="BD12" s="342">
        <v>49839</v>
      </c>
      <c r="BE12" s="342">
        <v>0</v>
      </c>
      <c r="BF12" s="342">
        <v>54130</v>
      </c>
      <c r="BG12" s="342">
        <v>40949</v>
      </c>
      <c r="BH12" s="342">
        <v>48707</v>
      </c>
      <c r="BI12" s="342">
        <v>42699</v>
      </c>
      <c r="BJ12" s="342">
        <v>102062</v>
      </c>
      <c r="BK12" s="342">
        <v>292892</v>
      </c>
      <c r="BL12" s="170"/>
    </row>
    <row r="13" spans="1:64" ht="13.35" customHeight="1">
      <c r="A13" s="9" t="s">
        <v>10</v>
      </c>
      <c r="B13" s="98">
        <f t="shared" si="1"/>
        <v>36200</v>
      </c>
      <c r="C13" s="342">
        <v>34516</v>
      </c>
      <c r="D13" s="342"/>
      <c r="E13" s="342"/>
      <c r="F13" s="342"/>
      <c r="G13" s="342"/>
      <c r="H13" s="342"/>
      <c r="I13" s="342"/>
      <c r="J13" s="342">
        <v>1509</v>
      </c>
      <c r="K13" s="342"/>
      <c r="L13" s="342"/>
      <c r="M13" s="342"/>
      <c r="N13" s="342">
        <v>0</v>
      </c>
      <c r="O13" s="342"/>
      <c r="P13" s="342"/>
      <c r="Q13" s="342"/>
      <c r="R13" s="342"/>
      <c r="S13" s="342">
        <v>0</v>
      </c>
      <c r="T13" s="342"/>
      <c r="U13" s="342"/>
      <c r="V13" s="342"/>
      <c r="W13" s="342"/>
      <c r="X13" s="342"/>
      <c r="Y13" s="342"/>
      <c r="Z13" s="342"/>
      <c r="AA13" s="342"/>
      <c r="AB13" s="342"/>
      <c r="AC13" s="342"/>
      <c r="AD13" s="342"/>
      <c r="AE13" s="170">
        <v>0</v>
      </c>
      <c r="AF13" s="342"/>
      <c r="AG13" s="342"/>
      <c r="AH13" s="342"/>
      <c r="AI13" s="342"/>
      <c r="AJ13" s="342"/>
      <c r="AK13" s="342"/>
      <c r="AL13" s="342">
        <v>0</v>
      </c>
      <c r="AM13" s="342"/>
      <c r="AN13" s="342"/>
      <c r="AO13" s="342"/>
      <c r="AP13" s="342"/>
      <c r="AQ13" s="342"/>
      <c r="AR13" s="342">
        <v>0</v>
      </c>
      <c r="AS13" s="342"/>
      <c r="AT13" s="342"/>
      <c r="AU13" s="342">
        <v>175</v>
      </c>
      <c r="AV13" s="342"/>
      <c r="AW13" s="342"/>
      <c r="AX13" s="342"/>
      <c r="AY13" s="342">
        <v>0</v>
      </c>
      <c r="AZ13" s="342"/>
      <c r="BA13" s="342">
        <v>0</v>
      </c>
      <c r="BB13" s="342"/>
      <c r="BC13" s="342"/>
      <c r="BD13" s="342"/>
      <c r="BE13" s="342">
        <v>0</v>
      </c>
      <c r="BF13" s="342"/>
      <c r="BG13" s="342"/>
      <c r="BH13" s="342"/>
      <c r="BI13" s="342"/>
      <c r="BJ13" s="342"/>
      <c r="BK13" s="342"/>
      <c r="BL13" s="170"/>
    </row>
    <row r="14" spans="1:64" ht="13.35" customHeight="1">
      <c r="A14" s="9" t="s">
        <v>11</v>
      </c>
      <c r="B14" s="98">
        <f t="shared" si="1"/>
        <v>4600497.0630000001</v>
      </c>
      <c r="C14" s="298">
        <v>3025741</v>
      </c>
      <c r="D14" s="298">
        <v>241</v>
      </c>
      <c r="E14" s="298">
        <v>12714</v>
      </c>
      <c r="F14" s="298">
        <v>2003</v>
      </c>
      <c r="G14" s="298">
        <v>19971</v>
      </c>
      <c r="H14" s="298">
        <v>468</v>
      </c>
      <c r="I14" s="342">
        <v>38668</v>
      </c>
      <c r="J14" s="298">
        <v>147101</v>
      </c>
      <c r="K14" s="298">
        <v>23714</v>
      </c>
      <c r="L14" s="298">
        <v>35196</v>
      </c>
      <c r="M14" s="298">
        <v>15317</v>
      </c>
      <c r="N14" s="298">
        <v>549</v>
      </c>
      <c r="O14" s="298">
        <v>523504</v>
      </c>
      <c r="P14" s="342">
        <v>3501</v>
      </c>
      <c r="Q14" s="342">
        <v>6564</v>
      </c>
      <c r="R14" s="342">
        <v>42293</v>
      </c>
      <c r="S14" s="342">
        <v>27631</v>
      </c>
      <c r="T14" s="342">
        <v>355</v>
      </c>
      <c r="U14" s="342">
        <v>12483</v>
      </c>
      <c r="V14" s="342">
        <v>1336</v>
      </c>
      <c r="W14" s="342">
        <v>445</v>
      </c>
      <c r="X14" s="342">
        <v>2436</v>
      </c>
      <c r="Y14" s="342">
        <v>9929</v>
      </c>
      <c r="Z14" s="342">
        <v>1483</v>
      </c>
      <c r="AA14" s="342">
        <v>905</v>
      </c>
      <c r="AB14" s="342">
        <v>6411</v>
      </c>
      <c r="AC14" s="342">
        <v>794</v>
      </c>
      <c r="AD14" s="342">
        <v>21792</v>
      </c>
      <c r="AE14" s="342">
        <v>3063</v>
      </c>
      <c r="AF14" s="342">
        <v>1520</v>
      </c>
      <c r="AG14" s="342">
        <v>53295</v>
      </c>
      <c r="AH14" s="342">
        <v>2683</v>
      </c>
      <c r="AI14" s="342">
        <v>4802</v>
      </c>
      <c r="AJ14" s="342">
        <v>8193</v>
      </c>
      <c r="AK14" s="342">
        <v>2569</v>
      </c>
      <c r="AL14" s="342">
        <v>38160.665000000001</v>
      </c>
      <c r="AM14" s="342">
        <v>2798</v>
      </c>
      <c r="AN14" s="342">
        <v>1522</v>
      </c>
      <c r="AO14" s="342">
        <v>1194</v>
      </c>
      <c r="AP14" s="342">
        <v>1121</v>
      </c>
      <c r="AQ14" s="342">
        <v>9588</v>
      </c>
      <c r="AR14" s="342">
        <v>23521.398000000001</v>
      </c>
      <c r="AS14" s="342">
        <v>704</v>
      </c>
      <c r="AT14" s="342">
        <v>2479</v>
      </c>
      <c r="AU14" s="342">
        <v>129180</v>
      </c>
      <c r="AV14" s="342">
        <v>497</v>
      </c>
      <c r="AW14" s="342">
        <v>10792</v>
      </c>
      <c r="AX14" s="342">
        <v>4210</v>
      </c>
      <c r="AY14" s="342">
        <v>415</v>
      </c>
      <c r="AZ14" s="342">
        <v>12360</v>
      </c>
      <c r="BA14" s="342">
        <v>5966</v>
      </c>
      <c r="BB14" s="342">
        <v>66017</v>
      </c>
      <c r="BC14" s="342">
        <v>3305</v>
      </c>
      <c r="BD14" s="342">
        <v>771</v>
      </c>
      <c r="BE14" s="342">
        <v>197172</v>
      </c>
      <c r="BF14" s="342">
        <v>3361</v>
      </c>
      <c r="BG14" s="342">
        <v>1367</v>
      </c>
      <c r="BH14" s="342">
        <v>5559</v>
      </c>
      <c r="BI14" s="342">
        <v>14802</v>
      </c>
      <c r="BJ14" s="342">
        <v>3855</v>
      </c>
      <c r="BK14" s="342">
        <v>110</v>
      </c>
      <c r="BL14" s="170"/>
    </row>
    <row r="15" spans="1:64" ht="13.35" customHeight="1">
      <c r="A15" s="14"/>
      <c r="B15" s="99"/>
      <c r="C15" s="343"/>
      <c r="D15" s="343"/>
      <c r="E15" s="343"/>
      <c r="F15" s="343"/>
      <c r="G15" s="343"/>
      <c r="H15" s="343"/>
      <c r="I15" s="343"/>
      <c r="J15" s="343"/>
      <c r="K15" s="343"/>
      <c r="L15" s="343"/>
      <c r="M15" s="343"/>
      <c r="N15" s="343"/>
      <c r="O15" s="343"/>
      <c r="P15" s="343"/>
      <c r="Q15" s="343"/>
      <c r="R15" s="343"/>
      <c r="S15" s="343"/>
      <c r="T15" s="343"/>
      <c r="U15" s="343"/>
      <c r="V15" s="343"/>
      <c r="W15" s="343"/>
      <c r="X15" s="343"/>
      <c r="Y15" s="343"/>
      <c r="Z15" s="343"/>
      <c r="AA15" s="343"/>
      <c r="AB15" s="343"/>
      <c r="AC15" s="343"/>
      <c r="AD15" s="343"/>
      <c r="AE15" s="343"/>
      <c r="AF15" s="343"/>
      <c r="AG15" s="343"/>
      <c r="AH15" s="343"/>
      <c r="AI15" s="343"/>
      <c r="AJ15" s="343"/>
      <c r="AK15" s="343"/>
      <c r="AL15" s="343"/>
      <c r="AM15" s="343"/>
      <c r="AN15" s="343"/>
      <c r="AO15" s="343"/>
      <c r="AP15" s="343"/>
      <c r="AQ15" s="343"/>
      <c r="AR15" s="343"/>
      <c r="AS15" s="343"/>
      <c r="AT15" s="343"/>
      <c r="AU15" s="343"/>
      <c r="AV15" s="343"/>
      <c r="AW15" s="343"/>
      <c r="AX15" s="343"/>
      <c r="AY15" s="343"/>
      <c r="AZ15" s="343"/>
      <c r="BA15" s="343"/>
      <c r="BB15" s="343"/>
      <c r="BC15" s="343"/>
      <c r="BD15" s="343"/>
      <c r="BE15" s="343"/>
      <c r="BF15" s="343"/>
      <c r="BG15" s="343"/>
      <c r="BH15" s="343"/>
      <c r="BI15" s="343"/>
      <c r="BJ15" s="343"/>
      <c r="BK15" s="343"/>
      <c r="BL15" s="170"/>
    </row>
    <row r="16" spans="1:64" ht="13.35" customHeight="1">
      <c r="A16" s="17" t="s">
        <v>12</v>
      </c>
      <c r="B16" s="96">
        <f>SUM(B17:B24)</f>
        <v>30689424.522999998</v>
      </c>
      <c r="C16" s="345">
        <f t="shared" ref="C16:G16" si="2">SUM(C17:C24)</f>
        <v>17166908</v>
      </c>
      <c r="D16" s="345">
        <f t="shared" si="2"/>
        <v>39595</v>
      </c>
      <c r="E16" s="345">
        <f t="shared" si="2"/>
        <v>110739</v>
      </c>
      <c r="F16" s="345">
        <f t="shared" si="2"/>
        <v>54332</v>
      </c>
      <c r="G16" s="345">
        <f t="shared" si="2"/>
        <v>60012</v>
      </c>
      <c r="H16" s="345">
        <f t="shared" ref="H16:BK16" si="3">SUM(H17:H24)</f>
        <v>17195</v>
      </c>
      <c r="I16" s="345">
        <f t="shared" si="3"/>
        <v>442099</v>
      </c>
      <c r="J16" s="345">
        <f t="shared" si="3"/>
        <v>744839</v>
      </c>
      <c r="K16" s="345">
        <f t="shared" si="3"/>
        <v>49343</v>
      </c>
      <c r="L16" s="345">
        <f t="shared" si="3"/>
        <v>179357</v>
      </c>
      <c r="M16" s="345">
        <f t="shared" si="3"/>
        <v>115440</v>
      </c>
      <c r="N16" s="345">
        <f t="shared" si="3"/>
        <v>20403</v>
      </c>
      <c r="O16" s="345">
        <f t="shared" si="3"/>
        <v>2742099</v>
      </c>
      <c r="P16" s="345">
        <f t="shared" si="3"/>
        <v>25703</v>
      </c>
      <c r="Q16" s="345">
        <f t="shared" si="3"/>
        <v>36506</v>
      </c>
      <c r="R16" s="345">
        <f t="shared" si="3"/>
        <v>349891</v>
      </c>
      <c r="S16" s="345">
        <f t="shared" si="3"/>
        <v>415482</v>
      </c>
      <c r="T16" s="345">
        <f t="shared" si="3"/>
        <v>34982</v>
      </c>
      <c r="U16" s="345">
        <f t="shared" si="3"/>
        <v>185404</v>
      </c>
      <c r="V16" s="345">
        <f t="shared" si="3"/>
        <v>61879</v>
      </c>
      <c r="W16" s="345">
        <f t="shared" si="3"/>
        <v>51267</v>
      </c>
      <c r="X16" s="345">
        <f t="shared" si="3"/>
        <v>400397</v>
      </c>
      <c r="Y16" s="345">
        <f t="shared" si="3"/>
        <v>140648</v>
      </c>
      <c r="Z16" s="345">
        <f t="shared" si="3"/>
        <v>58207</v>
      </c>
      <c r="AA16" s="345">
        <f t="shared" si="3"/>
        <v>55274</v>
      </c>
      <c r="AB16" s="345">
        <f t="shared" si="3"/>
        <v>104431</v>
      </c>
      <c r="AC16" s="345">
        <f t="shared" si="3"/>
        <v>334548</v>
      </c>
      <c r="AD16" s="345">
        <f t="shared" si="3"/>
        <v>1127555</v>
      </c>
      <c r="AE16" s="345">
        <f t="shared" si="3"/>
        <v>36312</v>
      </c>
      <c r="AF16" s="345">
        <f t="shared" si="3"/>
        <v>45015</v>
      </c>
      <c r="AG16" s="345">
        <f t="shared" si="3"/>
        <v>179256</v>
      </c>
      <c r="AH16" s="345">
        <f t="shared" si="3"/>
        <v>81373</v>
      </c>
      <c r="AI16" s="345">
        <f t="shared" si="3"/>
        <v>67123</v>
      </c>
      <c r="AJ16" s="345">
        <f t="shared" si="3"/>
        <v>246190</v>
      </c>
      <c r="AK16" s="345">
        <f t="shared" si="3"/>
        <v>52068</v>
      </c>
      <c r="AL16" s="345">
        <f t="shared" si="3"/>
        <v>121139.125</v>
      </c>
      <c r="AM16" s="345">
        <f t="shared" si="3"/>
        <v>306907</v>
      </c>
      <c r="AN16" s="345">
        <f t="shared" si="3"/>
        <v>32833</v>
      </c>
      <c r="AO16" s="345">
        <f t="shared" si="3"/>
        <v>71370</v>
      </c>
      <c r="AP16" s="345">
        <f t="shared" si="3"/>
        <v>19144</v>
      </c>
      <c r="AQ16" s="345">
        <f t="shared" si="3"/>
        <v>46953</v>
      </c>
      <c r="AR16" s="345">
        <f t="shared" si="3"/>
        <v>48327.398000000001</v>
      </c>
      <c r="AS16" s="345">
        <f t="shared" si="3"/>
        <v>239891</v>
      </c>
      <c r="AT16" s="345">
        <f t="shared" si="3"/>
        <v>32269</v>
      </c>
      <c r="AU16" s="345">
        <f t="shared" si="3"/>
        <v>1422543</v>
      </c>
      <c r="AV16" s="345">
        <f t="shared" si="3"/>
        <v>34959</v>
      </c>
      <c r="AW16" s="345">
        <f t="shared" si="3"/>
        <v>132080</v>
      </c>
      <c r="AX16" s="345">
        <f t="shared" si="3"/>
        <v>34957</v>
      </c>
      <c r="AY16" s="345">
        <f t="shared" si="3"/>
        <v>31438</v>
      </c>
      <c r="AZ16" s="345">
        <f t="shared" si="3"/>
        <v>395470</v>
      </c>
      <c r="BA16" s="345">
        <f ca="1">SUM(BA8:BA24)</f>
        <v>33099117</v>
      </c>
      <c r="BB16" s="345">
        <f t="shared" si="3"/>
        <v>576178</v>
      </c>
      <c r="BC16" s="345">
        <f t="shared" si="3"/>
        <v>49693</v>
      </c>
      <c r="BD16" s="345">
        <f t="shared" si="3"/>
        <v>38392</v>
      </c>
      <c r="BE16" s="345">
        <f t="shared" si="3"/>
        <v>417757</v>
      </c>
      <c r="BF16" s="345">
        <f t="shared" si="3"/>
        <v>38460</v>
      </c>
      <c r="BG16" s="345">
        <f t="shared" si="3"/>
        <v>43053</v>
      </c>
      <c r="BH16" s="345">
        <f>SUM(BH17:BH24)</f>
        <v>188494</v>
      </c>
      <c r="BI16" s="345">
        <f t="shared" si="3"/>
        <v>42541</v>
      </c>
      <c r="BJ16" s="345">
        <f t="shared" si="3"/>
        <v>69091</v>
      </c>
      <c r="BK16" s="345">
        <f t="shared" si="3"/>
        <v>279740</v>
      </c>
      <c r="BL16" s="170"/>
    </row>
    <row r="17" spans="1:64" ht="13.35" customHeight="1">
      <c r="A17" s="9" t="s">
        <v>13</v>
      </c>
      <c r="B17" s="98">
        <f>SUM(C17:BK17)</f>
        <v>7836512.4129999997</v>
      </c>
      <c r="C17" s="298">
        <v>4633632</v>
      </c>
      <c r="D17" s="342">
        <v>7131</v>
      </c>
      <c r="E17" s="298">
        <v>49100</v>
      </c>
      <c r="F17" s="298">
        <v>13751</v>
      </c>
      <c r="G17" s="298">
        <v>20251</v>
      </c>
      <c r="H17" s="298">
        <v>6185</v>
      </c>
      <c r="I17" s="342">
        <v>193211</v>
      </c>
      <c r="J17" s="298">
        <v>194766</v>
      </c>
      <c r="K17" s="298">
        <v>21606</v>
      </c>
      <c r="L17" s="298">
        <v>65109</v>
      </c>
      <c r="M17" s="298">
        <v>15504</v>
      </c>
      <c r="N17" s="298">
        <v>7280</v>
      </c>
      <c r="O17" s="298">
        <v>633708</v>
      </c>
      <c r="P17" s="342">
        <v>12095</v>
      </c>
      <c r="Q17" s="342">
        <v>13994</v>
      </c>
      <c r="R17" s="342">
        <v>98386</v>
      </c>
      <c r="S17" s="342">
        <v>98410</v>
      </c>
      <c r="T17" s="342">
        <v>8324</v>
      </c>
      <c r="U17" s="342">
        <v>47351</v>
      </c>
      <c r="V17" s="342">
        <v>18369</v>
      </c>
      <c r="W17" s="342">
        <v>10756</v>
      </c>
      <c r="X17" s="342">
        <v>87081</v>
      </c>
      <c r="Y17" s="342">
        <v>52343</v>
      </c>
      <c r="Z17" s="342">
        <v>15100</v>
      </c>
      <c r="AA17" s="342">
        <v>8693</v>
      </c>
      <c r="AB17" s="342">
        <v>22891</v>
      </c>
      <c r="AC17" s="342">
        <v>18227</v>
      </c>
      <c r="AD17" s="342">
        <v>165846</v>
      </c>
      <c r="AE17" s="342">
        <v>10435</v>
      </c>
      <c r="AF17" s="342">
        <v>11916</v>
      </c>
      <c r="AG17" s="342">
        <v>27206</v>
      </c>
      <c r="AH17" s="342">
        <v>16569</v>
      </c>
      <c r="AI17" s="342">
        <v>20383</v>
      </c>
      <c r="AJ17" s="342">
        <v>65046</v>
      </c>
      <c r="AK17" s="342">
        <v>18102</v>
      </c>
      <c r="AL17" s="342">
        <v>47452.402000000002</v>
      </c>
      <c r="AM17" s="342">
        <v>74960</v>
      </c>
      <c r="AN17" s="342">
        <v>10338</v>
      </c>
      <c r="AO17" s="342">
        <v>18930</v>
      </c>
      <c r="AP17" s="342">
        <v>6333</v>
      </c>
      <c r="AQ17" s="342">
        <v>11899</v>
      </c>
      <c r="AR17" s="342">
        <v>21363.010999999999</v>
      </c>
      <c r="AS17" s="342">
        <v>49539</v>
      </c>
      <c r="AT17" s="342">
        <v>12652</v>
      </c>
      <c r="AU17" s="342">
        <v>322178</v>
      </c>
      <c r="AV17" s="342">
        <v>6730</v>
      </c>
      <c r="AW17" s="342">
        <v>44285</v>
      </c>
      <c r="AX17" s="342">
        <v>10797</v>
      </c>
      <c r="AY17" s="342">
        <v>11210</v>
      </c>
      <c r="AZ17" s="342">
        <v>72686</v>
      </c>
      <c r="BA17" s="170">
        <v>25189</v>
      </c>
      <c r="BB17" s="342">
        <v>131332</v>
      </c>
      <c r="BC17" s="342">
        <v>15033</v>
      </c>
      <c r="BD17" s="342">
        <v>10002</v>
      </c>
      <c r="BE17" s="342">
        <v>72233</v>
      </c>
      <c r="BF17" s="342">
        <v>9732</v>
      </c>
      <c r="BG17" s="342">
        <v>7980</v>
      </c>
      <c r="BH17" s="342">
        <v>57007</v>
      </c>
      <c r="BI17" s="342">
        <v>11247</v>
      </c>
      <c r="BJ17" s="342">
        <v>19313</v>
      </c>
      <c r="BK17" s="342">
        <v>47335</v>
      </c>
      <c r="BL17" s="170"/>
    </row>
    <row r="18" spans="1:64" ht="13.35" customHeight="1">
      <c r="A18" s="9" t="s">
        <v>14</v>
      </c>
      <c r="B18" s="98">
        <f t="shared" ref="B18:B24" si="4">SUM(C18:BK18)</f>
        <v>387875</v>
      </c>
      <c r="C18" s="342">
        <v>73969</v>
      </c>
      <c r="D18" s="342">
        <v>5430</v>
      </c>
      <c r="E18" s="342">
        <v>4396</v>
      </c>
      <c r="F18" s="342">
        <v>8092</v>
      </c>
      <c r="G18" s="342">
        <v>4274</v>
      </c>
      <c r="H18" s="342">
        <v>1969</v>
      </c>
      <c r="I18" s="342">
        <v>13932</v>
      </c>
      <c r="J18" s="342">
        <v>6467</v>
      </c>
      <c r="K18" s="342">
        <v>3950</v>
      </c>
      <c r="L18" s="342">
        <v>4067</v>
      </c>
      <c r="M18" s="342">
        <v>1662</v>
      </c>
      <c r="N18" s="342">
        <v>1219</v>
      </c>
      <c r="O18" s="342">
        <v>19383</v>
      </c>
      <c r="P18" s="342">
        <v>3269</v>
      </c>
      <c r="Q18" s="342">
        <v>2777</v>
      </c>
      <c r="R18" s="342">
        <v>8023</v>
      </c>
      <c r="S18" s="342">
        <v>10590</v>
      </c>
      <c r="T18" s="342">
        <v>3611</v>
      </c>
      <c r="U18" s="342">
        <v>3843</v>
      </c>
      <c r="V18" s="342">
        <v>5192</v>
      </c>
      <c r="W18" s="342">
        <v>4123</v>
      </c>
      <c r="X18" s="342">
        <v>3919</v>
      </c>
      <c r="Y18" s="342">
        <v>2483</v>
      </c>
      <c r="Z18" s="342">
        <v>4991</v>
      </c>
      <c r="AA18" s="342">
        <v>6086</v>
      </c>
      <c r="AB18" s="342">
        <v>4348</v>
      </c>
      <c r="AC18" s="342">
        <v>2008</v>
      </c>
      <c r="AD18" s="342">
        <v>17982</v>
      </c>
      <c r="AE18" s="342">
        <v>1291</v>
      </c>
      <c r="AF18" s="342">
        <v>4145</v>
      </c>
      <c r="AG18" s="342">
        <v>3008</v>
      </c>
      <c r="AH18" s="342">
        <v>2752</v>
      </c>
      <c r="AI18" s="342">
        <v>4243</v>
      </c>
      <c r="AJ18" s="342">
        <v>8970</v>
      </c>
      <c r="AK18" s="342">
        <v>8186</v>
      </c>
      <c r="AL18" s="342">
        <v>0</v>
      </c>
      <c r="AM18" s="342">
        <v>5039</v>
      </c>
      <c r="AN18" s="342">
        <v>4469</v>
      </c>
      <c r="AO18" s="342">
        <v>3493</v>
      </c>
      <c r="AP18" s="342">
        <v>1543</v>
      </c>
      <c r="AQ18" s="342">
        <v>7041</v>
      </c>
      <c r="AR18" s="342">
        <v>0</v>
      </c>
      <c r="AS18" s="342">
        <v>2699</v>
      </c>
      <c r="AT18" s="342">
        <v>4377</v>
      </c>
      <c r="AU18" s="342">
        <v>14016</v>
      </c>
      <c r="AV18" s="342">
        <v>1910</v>
      </c>
      <c r="AW18" s="342">
        <v>10565</v>
      </c>
      <c r="AX18" s="342">
        <v>2274</v>
      </c>
      <c r="AY18" s="342">
        <v>4437</v>
      </c>
      <c r="AZ18" s="342">
        <v>5415</v>
      </c>
      <c r="BA18" s="170">
        <v>6214</v>
      </c>
      <c r="BB18" s="342">
        <v>9853</v>
      </c>
      <c r="BC18" s="342">
        <v>6587</v>
      </c>
      <c r="BD18" s="342">
        <v>3862</v>
      </c>
      <c r="BE18" s="342">
        <v>5414</v>
      </c>
      <c r="BF18" s="342">
        <v>4120</v>
      </c>
      <c r="BG18" s="342">
        <v>1140</v>
      </c>
      <c r="BH18" s="342">
        <v>2952</v>
      </c>
      <c r="BI18" s="342">
        <v>4219</v>
      </c>
      <c r="BJ18" s="342">
        <v>7545</v>
      </c>
      <c r="BK18" s="342">
        <v>4041</v>
      </c>
      <c r="BL18" s="170"/>
    </row>
    <row r="19" spans="1:64" ht="13.35" customHeight="1">
      <c r="A19" s="9" t="s">
        <v>15</v>
      </c>
      <c r="B19" s="98">
        <f t="shared" si="4"/>
        <v>2503748</v>
      </c>
      <c r="C19" s="342">
        <v>1982267</v>
      </c>
      <c r="D19" s="342">
        <v>655</v>
      </c>
      <c r="E19" s="342">
        <v>5473</v>
      </c>
      <c r="F19" s="342">
        <v>459</v>
      </c>
      <c r="G19" s="342">
        <v>1920</v>
      </c>
      <c r="H19" s="342">
        <v>758</v>
      </c>
      <c r="I19" s="342">
        <v>24255</v>
      </c>
      <c r="J19" s="342">
        <v>32213</v>
      </c>
      <c r="K19" s="342">
        <v>3448</v>
      </c>
      <c r="L19" s="342">
        <v>8010</v>
      </c>
      <c r="M19" s="342">
        <v>1308</v>
      </c>
      <c r="N19" s="342">
        <v>434</v>
      </c>
      <c r="O19" s="342">
        <v>66285</v>
      </c>
      <c r="P19" s="342">
        <v>129</v>
      </c>
      <c r="Q19" s="342">
        <v>1727</v>
      </c>
      <c r="R19" s="342">
        <v>3582</v>
      </c>
      <c r="S19" s="342">
        <v>26595</v>
      </c>
      <c r="T19" s="342">
        <v>1506</v>
      </c>
      <c r="U19" s="342">
        <v>7221</v>
      </c>
      <c r="V19" s="342">
        <v>773</v>
      </c>
      <c r="W19" s="342">
        <v>2947</v>
      </c>
      <c r="X19" s="342">
        <v>16345</v>
      </c>
      <c r="Y19" s="342">
        <v>4714</v>
      </c>
      <c r="Z19" s="342">
        <v>786</v>
      </c>
      <c r="AA19" s="342">
        <v>9513</v>
      </c>
      <c r="AB19" s="342">
        <v>3435</v>
      </c>
      <c r="AC19" s="342">
        <v>4765</v>
      </c>
      <c r="AD19" s="342">
        <v>50087</v>
      </c>
      <c r="AE19" s="342">
        <v>809</v>
      </c>
      <c r="AF19" s="342">
        <v>2521</v>
      </c>
      <c r="AG19" s="342">
        <v>2244</v>
      </c>
      <c r="AH19" s="342">
        <v>900</v>
      </c>
      <c r="AI19" s="342">
        <v>1833</v>
      </c>
      <c r="AJ19" s="342">
        <v>20121</v>
      </c>
      <c r="AK19" s="342">
        <v>841</v>
      </c>
      <c r="AL19" s="342">
        <v>0</v>
      </c>
      <c r="AM19" s="342">
        <v>24644</v>
      </c>
      <c r="AN19" s="342">
        <v>5853</v>
      </c>
      <c r="AO19" s="342">
        <v>1487</v>
      </c>
      <c r="AP19" s="342">
        <v>158</v>
      </c>
      <c r="AQ19" s="342">
        <v>230</v>
      </c>
      <c r="AR19" s="342">
        <v>0</v>
      </c>
      <c r="AS19" s="342">
        <v>5136</v>
      </c>
      <c r="AT19" s="342">
        <v>1139</v>
      </c>
      <c r="AU19" s="342">
        <v>32280</v>
      </c>
      <c r="AV19" s="342">
        <v>242</v>
      </c>
      <c r="AW19" s="342">
        <v>5097</v>
      </c>
      <c r="AX19" s="342">
        <v>1831</v>
      </c>
      <c r="AY19" s="342">
        <v>837</v>
      </c>
      <c r="AZ19" s="342">
        <v>32885</v>
      </c>
      <c r="BA19" s="342">
        <v>7091</v>
      </c>
      <c r="BB19" s="342">
        <v>44248</v>
      </c>
      <c r="BC19" s="342">
        <v>2410</v>
      </c>
      <c r="BD19" s="342">
        <v>1240</v>
      </c>
      <c r="BE19" s="342">
        <v>20589</v>
      </c>
      <c r="BF19" s="342">
        <v>905</v>
      </c>
      <c r="BG19" s="342">
        <v>477</v>
      </c>
      <c r="BH19" s="342">
        <v>582</v>
      </c>
      <c r="BI19" s="342">
        <v>1069</v>
      </c>
      <c r="BJ19" s="342">
        <v>1610</v>
      </c>
      <c r="BK19" s="342">
        <v>20829</v>
      </c>
      <c r="BL19" s="170"/>
    </row>
    <row r="20" spans="1:64" ht="13.35" customHeight="1">
      <c r="A20" s="9" t="s">
        <v>16</v>
      </c>
      <c r="B20" s="98">
        <f t="shared" si="4"/>
        <v>2462584</v>
      </c>
      <c r="C20" s="342">
        <v>1342599</v>
      </c>
      <c r="D20" s="342"/>
      <c r="E20" s="342">
        <v>10890</v>
      </c>
      <c r="F20" s="342">
        <v>3626</v>
      </c>
      <c r="G20" s="342">
        <v>2766</v>
      </c>
      <c r="H20" s="342"/>
      <c r="I20" s="342">
        <v>39147</v>
      </c>
      <c r="J20" s="342">
        <v>44718</v>
      </c>
      <c r="K20" s="342">
        <v>6054</v>
      </c>
      <c r="L20" s="342">
        <v>8187</v>
      </c>
      <c r="M20" s="342">
        <v>5296</v>
      </c>
      <c r="N20" s="342">
        <v>1009</v>
      </c>
      <c r="O20" s="342">
        <v>123669</v>
      </c>
      <c r="P20" s="342">
        <v>1715</v>
      </c>
      <c r="Q20" s="342">
        <v>3112</v>
      </c>
      <c r="R20" s="342">
        <v>25421</v>
      </c>
      <c r="S20" s="342">
        <v>59099</v>
      </c>
      <c r="T20" s="342"/>
      <c r="U20" s="342">
        <v>18576</v>
      </c>
      <c r="V20" s="342">
        <v>4518</v>
      </c>
      <c r="W20" s="342"/>
      <c r="X20" s="342">
        <v>24487</v>
      </c>
      <c r="Y20" s="342">
        <v>5318</v>
      </c>
      <c r="Z20" s="342"/>
      <c r="AA20" s="342">
        <v>4848</v>
      </c>
      <c r="AB20" s="342">
        <v>14667</v>
      </c>
      <c r="AC20" s="342"/>
      <c r="AD20" s="342">
        <v>224590</v>
      </c>
      <c r="AE20" s="342">
        <v>0</v>
      </c>
      <c r="AF20" s="342"/>
      <c r="AG20" s="342"/>
      <c r="AH20" s="342"/>
      <c r="AI20" s="342">
        <v>2186</v>
      </c>
      <c r="AJ20" s="342">
        <v>16528</v>
      </c>
      <c r="AK20" s="342"/>
      <c r="AL20" s="342">
        <v>0</v>
      </c>
      <c r="AM20" s="342">
        <v>29761</v>
      </c>
      <c r="AN20" s="342">
        <v>914</v>
      </c>
      <c r="AO20" s="342">
        <v>2121</v>
      </c>
      <c r="AP20" s="342"/>
      <c r="AQ20" s="342">
        <v>2040</v>
      </c>
      <c r="AR20" s="342">
        <v>0</v>
      </c>
      <c r="AS20" s="342">
        <v>47992</v>
      </c>
      <c r="AT20" s="342">
        <v>1222</v>
      </c>
      <c r="AU20" s="342">
        <v>263449</v>
      </c>
      <c r="AV20" s="342">
        <v>536</v>
      </c>
      <c r="AW20" s="342">
        <v>7265</v>
      </c>
      <c r="AX20" s="342">
        <v>1969</v>
      </c>
      <c r="AY20" s="342">
        <v>2261</v>
      </c>
      <c r="AZ20" s="342">
        <v>23323</v>
      </c>
      <c r="BA20" s="342">
        <v>3777</v>
      </c>
      <c r="BB20" s="342">
        <v>26759</v>
      </c>
      <c r="BC20" s="342">
        <v>4323</v>
      </c>
      <c r="BD20" s="342">
        <v>3392</v>
      </c>
      <c r="BE20" s="342">
        <v>15976</v>
      </c>
      <c r="BF20" s="342">
        <v>3292</v>
      </c>
      <c r="BG20" s="342">
        <v>1414</v>
      </c>
      <c r="BH20" s="342"/>
      <c r="BI20" s="342"/>
      <c r="BJ20" s="342">
        <v>7814</v>
      </c>
      <c r="BK20" s="342">
        <v>19958</v>
      </c>
      <c r="BL20" s="170"/>
    </row>
    <row r="21" spans="1:64" ht="13.35" customHeight="1">
      <c r="A21" s="9" t="s">
        <v>17</v>
      </c>
      <c r="B21" s="98">
        <f t="shared" si="4"/>
        <v>728642</v>
      </c>
      <c r="C21" s="342">
        <v>484290</v>
      </c>
      <c r="D21" s="342">
        <v>266</v>
      </c>
      <c r="E21" s="342">
        <v>98</v>
      </c>
      <c r="F21" s="342"/>
      <c r="G21" s="342">
        <v>238</v>
      </c>
      <c r="H21" s="342">
        <v>84</v>
      </c>
      <c r="I21" s="342">
        <v>1835</v>
      </c>
      <c r="J21" s="342">
        <v>9300</v>
      </c>
      <c r="K21" s="342">
        <v>2648</v>
      </c>
      <c r="L21" s="342">
        <v>4932</v>
      </c>
      <c r="M21" s="342">
        <v>198</v>
      </c>
      <c r="N21" s="342">
        <v>0</v>
      </c>
      <c r="O21" s="342">
        <v>73754</v>
      </c>
      <c r="P21" s="342"/>
      <c r="Q21" s="342">
        <v>0</v>
      </c>
      <c r="R21" s="342">
        <v>5670</v>
      </c>
      <c r="S21" s="342">
        <v>1720</v>
      </c>
      <c r="T21" s="342"/>
      <c r="U21" s="342">
        <v>917</v>
      </c>
      <c r="V21" s="342"/>
      <c r="W21" s="342">
        <v>64</v>
      </c>
      <c r="X21" s="342">
        <v>4515</v>
      </c>
      <c r="Y21" s="342">
        <v>2426</v>
      </c>
      <c r="Z21" s="342">
        <v>204</v>
      </c>
      <c r="AA21" s="342"/>
      <c r="AB21" s="342">
        <v>24</v>
      </c>
      <c r="AC21" s="342">
        <v>274</v>
      </c>
      <c r="AD21" s="342">
        <v>11836</v>
      </c>
      <c r="AE21" s="342">
        <v>129</v>
      </c>
      <c r="AF21" s="342"/>
      <c r="AG21" s="342">
        <v>14</v>
      </c>
      <c r="AH21" s="342">
        <v>832</v>
      </c>
      <c r="AI21" s="342">
        <v>858</v>
      </c>
      <c r="AJ21" s="342"/>
      <c r="AK21" s="342">
        <v>321</v>
      </c>
      <c r="AL21" s="342">
        <v>0</v>
      </c>
      <c r="AM21" s="342">
        <v>697</v>
      </c>
      <c r="AN21" s="342"/>
      <c r="AO21" s="342"/>
      <c r="AP21" s="342">
        <v>70</v>
      </c>
      <c r="AQ21" s="342">
        <v>43</v>
      </c>
      <c r="AR21" s="342">
        <v>450</v>
      </c>
      <c r="AS21" s="342">
        <v>2009</v>
      </c>
      <c r="AT21" s="342">
        <v>134</v>
      </c>
      <c r="AU21" s="342">
        <v>83082</v>
      </c>
      <c r="AV21" s="342"/>
      <c r="AW21" s="342">
        <v>149</v>
      </c>
      <c r="AX21" s="342"/>
      <c r="AY21" s="342">
        <v>318</v>
      </c>
      <c r="AZ21" s="342">
        <v>9244</v>
      </c>
      <c r="BA21" s="342">
        <v>78</v>
      </c>
      <c r="BB21" s="342">
        <v>11133</v>
      </c>
      <c r="BC21" s="342"/>
      <c r="BD21" s="342">
        <v>1142</v>
      </c>
      <c r="BE21" s="342">
        <v>9840</v>
      </c>
      <c r="BF21" s="342">
        <v>285</v>
      </c>
      <c r="BG21" s="342">
        <v>133</v>
      </c>
      <c r="BH21" s="342">
        <v>1418</v>
      </c>
      <c r="BI21" s="342">
        <v>102</v>
      </c>
      <c r="BJ21" s="342"/>
      <c r="BK21" s="342">
        <v>868</v>
      </c>
      <c r="BL21" s="170"/>
    </row>
    <row r="22" spans="1:64" ht="13.35" customHeight="1">
      <c r="A22" s="9" t="s">
        <v>18</v>
      </c>
      <c r="B22" s="98">
        <f t="shared" si="4"/>
        <v>6950831</v>
      </c>
      <c r="C22" s="298">
        <v>4531944</v>
      </c>
      <c r="D22" s="342"/>
      <c r="E22" s="342"/>
      <c r="F22" s="342"/>
      <c r="G22" s="298">
        <v>9676</v>
      </c>
      <c r="H22" s="342"/>
      <c r="I22" s="342">
        <v>35870</v>
      </c>
      <c r="J22" s="298">
        <v>25672</v>
      </c>
      <c r="K22" s="342"/>
      <c r="L22" s="342">
        <v>29225</v>
      </c>
      <c r="M22" s="298">
        <v>21477</v>
      </c>
      <c r="N22" s="298">
        <v>0</v>
      </c>
      <c r="O22" s="342">
        <v>804979</v>
      </c>
      <c r="P22" s="342"/>
      <c r="Q22" s="342">
        <v>0</v>
      </c>
      <c r="R22" s="342">
        <v>41244</v>
      </c>
      <c r="S22" s="342">
        <v>88247</v>
      </c>
      <c r="T22" s="342"/>
      <c r="U22" s="342">
        <v>74023</v>
      </c>
      <c r="V22" s="342"/>
      <c r="W22" s="342"/>
      <c r="X22" s="342">
        <v>2485</v>
      </c>
      <c r="Y22" s="342">
        <v>32335</v>
      </c>
      <c r="Z22" s="342">
        <v>6414</v>
      </c>
      <c r="AA22" s="342"/>
      <c r="AB22" s="342">
        <v>18640</v>
      </c>
      <c r="AC22" s="342"/>
      <c r="AD22" s="342">
        <v>219348</v>
      </c>
      <c r="AE22" s="342">
        <v>5257</v>
      </c>
      <c r="AF22" s="342"/>
      <c r="AG22" s="342"/>
      <c r="AH22" s="342">
        <v>8814</v>
      </c>
      <c r="AI22" s="342"/>
      <c r="AJ22" s="342">
        <v>60544</v>
      </c>
      <c r="AK22" s="342"/>
      <c r="AL22" s="342">
        <v>0</v>
      </c>
      <c r="AM22" s="342">
        <v>35612</v>
      </c>
      <c r="AN22" s="342"/>
      <c r="AO22" s="342"/>
      <c r="AP22" s="342"/>
      <c r="AQ22" s="342"/>
      <c r="AR22" s="342">
        <v>0</v>
      </c>
      <c r="AS22" s="342">
        <v>52227</v>
      </c>
      <c r="AT22" s="342"/>
      <c r="AU22" s="342">
        <v>531623</v>
      </c>
      <c r="AV22" s="342"/>
      <c r="AW22" s="342">
        <v>17812</v>
      </c>
      <c r="AX22" s="342">
        <v>6954</v>
      </c>
      <c r="AY22" s="342">
        <v>0</v>
      </c>
      <c r="AZ22" s="342">
        <v>18357</v>
      </c>
      <c r="BA22" s="342">
        <v>4367</v>
      </c>
      <c r="BB22" s="342">
        <v>183539</v>
      </c>
      <c r="BC22" s="342"/>
      <c r="BD22" s="342"/>
      <c r="BE22" s="342">
        <v>42994</v>
      </c>
      <c r="BF22" s="342"/>
      <c r="BG22" s="342"/>
      <c r="BH22" s="342">
        <v>33586</v>
      </c>
      <c r="BI22" s="342"/>
      <c r="BJ22" s="342"/>
      <c r="BK22" s="342">
        <v>7566</v>
      </c>
      <c r="BL22" s="170"/>
    </row>
    <row r="23" spans="1:64" ht="13.35" customHeight="1">
      <c r="A23" s="9" t="s">
        <v>19</v>
      </c>
      <c r="B23" s="98">
        <f t="shared" si="4"/>
        <v>753897</v>
      </c>
      <c r="C23" s="342">
        <v>139488</v>
      </c>
      <c r="D23" s="342"/>
      <c r="E23" s="342"/>
      <c r="F23" s="342"/>
      <c r="G23" s="342"/>
      <c r="H23" s="342"/>
      <c r="I23" s="342">
        <v>17597</v>
      </c>
      <c r="J23" s="342">
        <v>215869</v>
      </c>
      <c r="K23" s="342"/>
      <c r="L23" s="298"/>
      <c r="M23" s="342"/>
      <c r="N23" s="342">
        <v>0</v>
      </c>
      <c r="O23" s="342">
        <v>1711</v>
      </c>
      <c r="P23" s="342">
        <v>2333</v>
      </c>
      <c r="Q23" s="342">
        <v>0</v>
      </c>
      <c r="R23" s="342"/>
      <c r="S23" s="342">
        <v>31275</v>
      </c>
      <c r="T23" s="342"/>
      <c r="U23" s="342"/>
      <c r="V23" s="342"/>
      <c r="W23" s="342"/>
      <c r="X23" s="342"/>
      <c r="Y23" s="342"/>
      <c r="Z23" s="342"/>
      <c r="AA23" s="342">
        <v>4539</v>
      </c>
      <c r="AB23" s="342">
        <v>1534</v>
      </c>
      <c r="AC23" s="342"/>
      <c r="AD23" s="342">
        <v>113906</v>
      </c>
      <c r="AE23" s="342"/>
      <c r="AF23" s="342"/>
      <c r="AG23" s="342">
        <v>53380</v>
      </c>
      <c r="AH23" s="342">
        <v>3855</v>
      </c>
      <c r="AI23" s="342"/>
      <c r="AJ23" s="342">
        <v>8300</v>
      </c>
      <c r="AK23" s="342"/>
      <c r="AL23" s="342">
        <v>0</v>
      </c>
      <c r="AM23" s="342">
        <v>844</v>
      </c>
      <c r="AN23" s="342"/>
      <c r="AO23" s="342"/>
      <c r="AP23" s="342"/>
      <c r="AQ23" s="342"/>
      <c r="AR23" s="342">
        <v>0</v>
      </c>
      <c r="AS23" s="342">
        <v>4677</v>
      </c>
      <c r="AT23" s="342"/>
      <c r="AU23" s="342">
        <v>2206</v>
      </c>
      <c r="AV23" s="342">
        <v>19301</v>
      </c>
      <c r="AW23" s="342"/>
      <c r="AX23" s="342"/>
      <c r="AY23" s="342">
        <v>0</v>
      </c>
      <c r="AZ23" s="342">
        <v>3475</v>
      </c>
      <c r="BA23" s="342">
        <v>46614</v>
      </c>
      <c r="BB23" s="342"/>
      <c r="BC23" s="342"/>
      <c r="BD23" s="342"/>
      <c r="BE23" s="342">
        <v>82953</v>
      </c>
      <c r="BF23" s="342"/>
      <c r="BG23" s="342"/>
      <c r="BH23" s="342">
        <v>40</v>
      </c>
      <c r="BI23" s="342"/>
      <c r="BJ23" s="342"/>
      <c r="BK23" s="342"/>
      <c r="BL23" s="170"/>
    </row>
    <row r="24" spans="1:64" ht="13.35" customHeight="1">
      <c r="A24" s="9" t="s">
        <v>20</v>
      </c>
      <c r="B24" s="98">
        <f t="shared" si="4"/>
        <v>9065335.1099999994</v>
      </c>
      <c r="C24" s="298">
        <v>3978719</v>
      </c>
      <c r="D24" s="298">
        <v>26113</v>
      </c>
      <c r="E24" s="298">
        <v>40782</v>
      </c>
      <c r="F24" s="298">
        <v>28404</v>
      </c>
      <c r="G24" s="298">
        <v>20887</v>
      </c>
      <c r="H24" s="298">
        <v>8199</v>
      </c>
      <c r="I24" s="342">
        <v>116252</v>
      </c>
      <c r="J24" s="298">
        <v>215834</v>
      </c>
      <c r="K24" s="298">
        <v>11637</v>
      </c>
      <c r="L24" s="298">
        <v>59827</v>
      </c>
      <c r="M24" s="298">
        <v>69995</v>
      </c>
      <c r="N24" s="298">
        <v>10461</v>
      </c>
      <c r="O24" s="342">
        <v>1018610</v>
      </c>
      <c r="P24" s="342">
        <v>6162</v>
      </c>
      <c r="Q24" s="342">
        <v>14896</v>
      </c>
      <c r="R24" s="342">
        <v>167565</v>
      </c>
      <c r="S24" s="342">
        <v>99546</v>
      </c>
      <c r="T24" s="342">
        <v>21541</v>
      </c>
      <c r="U24" s="342">
        <v>33473</v>
      </c>
      <c r="V24" s="342">
        <v>33027</v>
      </c>
      <c r="W24" s="342">
        <v>33377</v>
      </c>
      <c r="X24" s="342">
        <v>261565</v>
      </c>
      <c r="Y24" s="342">
        <v>41029</v>
      </c>
      <c r="Z24" s="342">
        <v>30712</v>
      </c>
      <c r="AA24" s="342">
        <v>21595</v>
      </c>
      <c r="AB24" s="342">
        <v>38892</v>
      </c>
      <c r="AC24" s="342">
        <v>309274</v>
      </c>
      <c r="AD24" s="342">
        <v>323960</v>
      </c>
      <c r="AE24" s="342">
        <v>18391</v>
      </c>
      <c r="AF24" s="342">
        <v>26433</v>
      </c>
      <c r="AG24" s="342">
        <v>93404</v>
      </c>
      <c r="AH24" s="342">
        <v>47651</v>
      </c>
      <c r="AI24" s="342">
        <v>37620</v>
      </c>
      <c r="AJ24" s="342">
        <v>66681</v>
      </c>
      <c r="AK24" s="342">
        <v>24618</v>
      </c>
      <c r="AL24" s="342">
        <v>73686.722999999998</v>
      </c>
      <c r="AM24" s="342">
        <v>135350</v>
      </c>
      <c r="AN24" s="342">
        <v>11259</v>
      </c>
      <c r="AO24" s="342">
        <v>45339</v>
      </c>
      <c r="AP24" s="342">
        <v>11040</v>
      </c>
      <c r="AQ24" s="342">
        <v>25700</v>
      </c>
      <c r="AR24" s="342">
        <v>26514.386999999999</v>
      </c>
      <c r="AS24" s="342">
        <v>75612</v>
      </c>
      <c r="AT24" s="342">
        <v>12745</v>
      </c>
      <c r="AU24" s="342">
        <v>173709</v>
      </c>
      <c r="AV24" s="342">
        <v>6240</v>
      </c>
      <c r="AW24" s="342">
        <v>46907</v>
      </c>
      <c r="AX24" s="342">
        <v>11132</v>
      </c>
      <c r="AY24" s="342">
        <v>12375</v>
      </c>
      <c r="AZ24" s="342">
        <v>230085</v>
      </c>
      <c r="BA24" s="342">
        <v>50543</v>
      </c>
      <c r="BB24" s="342">
        <v>169314</v>
      </c>
      <c r="BC24" s="342">
        <v>21340</v>
      </c>
      <c r="BD24" s="342">
        <v>18754</v>
      </c>
      <c r="BE24" s="342">
        <v>167758</v>
      </c>
      <c r="BF24" s="342">
        <v>20126</v>
      </c>
      <c r="BG24" s="342">
        <v>31909</v>
      </c>
      <c r="BH24" s="342">
        <v>92909</v>
      </c>
      <c r="BI24" s="342">
        <v>25904</v>
      </c>
      <c r="BJ24" s="342">
        <v>32809</v>
      </c>
      <c r="BK24" s="342">
        <v>179143</v>
      </c>
      <c r="BL24" s="170"/>
    </row>
    <row r="25" spans="1:64" ht="13.35" customHeight="1">
      <c r="A25" s="10"/>
      <c r="B25" s="100"/>
      <c r="C25" s="342"/>
      <c r="D25" s="342"/>
      <c r="E25" s="342"/>
      <c r="F25" s="342"/>
      <c r="G25" s="342"/>
      <c r="H25" s="342"/>
      <c r="I25" s="342"/>
      <c r="J25" s="342"/>
      <c r="K25" s="342"/>
      <c r="L25" s="342"/>
      <c r="M25" s="342"/>
      <c r="N25" s="342"/>
      <c r="O25" s="342"/>
      <c r="P25" s="342"/>
      <c r="Q25" s="342"/>
      <c r="R25" s="342"/>
      <c r="S25" s="342"/>
      <c r="T25" s="342"/>
      <c r="U25" s="342"/>
      <c r="V25" s="342"/>
      <c r="W25" s="342"/>
      <c r="X25" s="342"/>
      <c r="Y25" s="342"/>
      <c r="Z25" s="342"/>
      <c r="AA25" s="342"/>
      <c r="AB25" s="342"/>
      <c r="AC25" s="342"/>
      <c r="AD25" s="342"/>
      <c r="AE25" s="342"/>
      <c r="AF25" s="342"/>
      <c r="AG25" s="342"/>
      <c r="AH25" s="342"/>
      <c r="AI25" s="342"/>
      <c r="AJ25" s="342"/>
      <c r="AK25" s="342"/>
      <c r="AL25" s="342"/>
      <c r="AM25" s="342"/>
      <c r="AN25" s="342"/>
      <c r="AO25" s="342"/>
      <c r="AP25" s="342"/>
      <c r="AQ25" s="342"/>
      <c r="AR25" s="342"/>
      <c r="AS25" s="342"/>
      <c r="AT25" s="342"/>
      <c r="AU25" s="342"/>
      <c r="AV25" s="342"/>
      <c r="AW25" s="342"/>
      <c r="AX25" s="342"/>
      <c r="AY25" s="342"/>
      <c r="AZ25" s="342"/>
      <c r="BA25" s="342"/>
      <c r="BB25" s="342"/>
      <c r="BC25" s="342"/>
      <c r="BD25" s="342"/>
      <c r="BE25" s="342"/>
      <c r="BF25" s="342"/>
      <c r="BG25" s="342"/>
      <c r="BH25" s="342"/>
      <c r="BI25" s="342"/>
      <c r="BJ25" s="342"/>
      <c r="BK25" s="342"/>
      <c r="BL25" s="170"/>
    </row>
    <row r="26" spans="1:64" ht="13.35" customHeight="1">
      <c r="A26" s="18" t="s">
        <v>21</v>
      </c>
      <c r="B26" s="101">
        <f>SUM(B7-B16)</f>
        <v>2280431.895000007</v>
      </c>
      <c r="C26" s="346">
        <f t="shared" ref="C26:D26" si="5">SUM(C7-C16)</f>
        <v>1927930</v>
      </c>
      <c r="D26" s="346">
        <f t="shared" si="5"/>
        <v>-5492</v>
      </c>
      <c r="E26" s="346">
        <f t="shared" ref="E26:BK26" si="6">SUM(E7-E16)</f>
        <v>108592</v>
      </c>
      <c r="F26" s="346">
        <f t="shared" si="6"/>
        <v>28635</v>
      </c>
      <c r="G26" s="346">
        <f t="shared" si="6"/>
        <v>11399</v>
      </c>
      <c r="H26" s="346">
        <f t="shared" si="6"/>
        <v>11252</v>
      </c>
      <c r="I26" s="346">
        <f t="shared" si="6"/>
        <v>60392</v>
      </c>
      <c r="J26" s="346">
        <f t="shared" si="6"/>
        <v>186664</v>
      </c>
      <c r="K26" s="346">
        <f t="shared" si="6"/>
        <v>19660</v>
      </c>
      <c r="L26" s="346">
        <f t="shared" si="6"/>
        <v>12988</v>
      </c>
      <c r="M26" s="346">
        <f t="shared" si="6"/>
        <v>-45633</v>
      </c>
      <c r="N26" s="346">
        <f t="shared" si="6"/>
        <v>7048</v>
      </c>
      <c r="O26" s="346">
        <f t="shared" si="6"/>
        <v>-235936</v>
      </c>
      <c r="P26" s="346">
        <f t="shared" si="6"/>
        <v>6607</v>
      </c>
      <c r="Q26" s="346">
        <f t="shared" si="6"/>
        <v>15883</v>
      </c>
      <c r="R26" s="346">
        <f t="shared" si="6"/>
        <v>57969</v>
      </c>
      <c r="S26" s="346">
        <f t="shared" si="6"/>
        <v>3373</v>
      </c>
      <c r="T26" s="346">
        <f t="shared" si="6"/>
        <v>13502</v>
      </c>
      <c r="U26" s="346">
        <f t="shared" si="6"/>
        <v>2249</v>
      </c>
      <c r="V26" s="346">
        <f t="shared" si="6"/>
        <v>11686</v>
      </c>
      <c r="W26" s="346">
        <f t="shared" si="6"/>
        <v>-1895</v>
      </c>
      <c r="X26" s="346">
        <f t="shared" si="6"/>
        <v>-2069</v>
      </c>
      <c r="Y26" s="346">
        <f t="shared" si="6"/>
        <v>8670</v>
      </c>
      <c r="Z26" s="346">
        <f t="shared" si="6"/>
        <v>8398</v>
      </c>
      <c r="AA26" s="346">
        <f t="shared" si="6"/>
        <v>11916</v>
      </c>
      <c r="AB26" s="346">
        <f t="shared" si="6"/>
        <v>2941</v>
      </c>
      <c r="AC26" s="346">
        <f t="shared" si="6"/>
        <v>-73495</v>
      </c>
      <c r="AD26" s="346">
        <f t="shared" si="6"/>
        <v>-158425</v>
      </c>
      <c r="AE26" s="346">
        <f t="shared" si="6"/>
        <v>769</v>
      </c>
      <c r="AF26" s="346">
        <f t="shared" si="6"/>
        <v>8377</v>
      </c>
      <c r="AG26" s="346">
        <f t="shared" si="6"/>
        <v>-52313</v>
      </c>
      <c r="AH26" s="346">
        <f t="shared" si="6"/>
        <v>-31139</v>
      </c>
      <c r="AI26" s="346">
        <f t="shared" si="6"/>
        <v>18944</v>
      </c>
      <c r="AJ26" s="346">
        <f t="shared" si="6"/>
        <v>-1757</v>
      </c>
      <c r="AK26" s="346">
        <f t="shared" si="6"/>
        <v>10152</v>
      </c>
      <c r="AL26" s="346">
        <f t="shared" si="6"/>
        <v>331.97800000000279</v>
      </c>
      <c r="AM26" s="346">
        <f t="shared" si="6"/>
        <v>133210</v>
      </c>
      <c r="AN26" s="346">
        <f t="shared" si="6"/>
        <v>22161</v>
      </c>
      <c r="AO26" s="346">
        <f t="shared" si="6"/>
        <v>2561</v>
      </c>
      <c r="AP26" s="346">
        <f t="shared" si="6"/>
        <v>5723</v>
      </c>
      <c r="AQ26" s="346">
        <f t="shared" si="6"/>
        <v>21367</v>
      </c>
      <c r="AR26" s="346">
        <f t="shared" si="6"/>
        <v>23071.917000000001</v>
      </c>
      <c r="AS26" s="346">
        <f t="shared" si="6"/>
        <v>-18656</v>
      </c>
      <c r="AT26" s="346">
        <f t="shared" si="6"/>
        <v>16372</v>
      </c>
      <c r="AU26" s="346">
        <f t="shared" si="6"/>
        <v>-115159</v>
      </c>
      <c r="AV26" s="346">
        <f t="shared" si="6"/>
        <v>7160</v>
      </c>
      <c r="AW26" s="346">
        <f t="shared" si="6"/>
        <v>-4713</v>
      </c>
      <c r="AX26" s="346">
        <f t="shared" si="6"/>
        <v>19187</v>
      </c>
      <c r="AY26" s="346">
        <f t="shared" si="6"/>
        <v>7212</v>
      </c>
      <c r="AZ26" s="346">
        <f t="shared" si="6"/>
        <v>83817</v>
      </c>
      <c r="BA26" s="346">
        <f t="shared" ca="1" si="6"/>
        <v>-33099117</v>
      </c>
      <c r="BB26" s="346">
        <f t="shared" si="6"/>
        <v>48615</v>
      </c>
      <c r="BC26" s="346">
        <f t="shared" si="6"/>
        <v>11350</v>
      </c>
      <c r="BD26" s="346">
        <f t="shared" si="6"/>
        <v>15880</v>
      </c>
      <c r="BE26" s="346">
        <f t="shared" si="6"/>
        <v>-120165</v>
      </c>
      <c r="BF26" s="346">
        <f t="shared" si="6"/>
        <v>20888</v>
      </c>
      <c r="BG26" s="346">
        <f t="shared" si="6"/>
        <v>9393</v>
      </c>
      <c r="BH26" s="346">
        <f t="shared" si="6"/>
        <v>32118</v>
      </c>
      <c r="BI26" s="346">
        <f t="shared" si="6"/>
        <v>21745</v>
      </c>
      <c r="BJ26" s="346">
        <f t="shared" si="6"/>
        <v>47923</v>
      </c>
      <c r="BK26" s="346">
        <f t="shared" si="6"/>
        <v>55745</v>
      </c>
      <c r="BL26" s="170"/>
    </row>
    <row r="27" spans="1:64" ht="13.35" customHeight="1" thickBot="1">
      <c r="A27" s="106"/>
      <c r="B27" s="103"/>
      <c r="C27" s="348"/>
      <c r="D27" s="347"/>
      <c r="E27" s="347"/>
      <c r="F27" s="347"/>
      <c r="G27" s="347"/>
      <c r="H27" s="347"/>
      <c r="I27" s="347"/>
      <c r="J27" s="347"/>
      <c r="K27" s="347"/>
      <c r="L27" s="347"/>
      <c r="M27" s="347"/>
      <c r="N27" s="347"/>
      <c r="O27" s="347"/>
      <c r="P27" s="347"/>
      <c r="Q27" s="347"/>
      <c r="R27" s="347"/>
      <c r="S27" s="347"/>
      <c r="T27" s="347"/>
      <c r="U27" s="347"/>
      <c r="V27" s="347"/>
      <c r="W27" s="347"/>
      <c r="X27" s="347"/>
      <c r="Y27" s="347"/>
      <c r="Z27" s="347"/>
      <c r="AA27" s="347"/>
      <c r="AB27" s="347"/>
      <c r="AC27" s="347"/>
      <c r="AD27" s="347"/>
      <c r="AE27" s="347"/>
      <c r="AF27" s="347"/>
      <c r="AG27" s="347"/>
      <c r="AH27" s="347"/>
      <c r="AI27" s="347"/>
      <c r="AJ27" s="347"/>
      <c r="AK27" s="347"/>
      <c r="AL27" s="347"/>
      <c r="AM27" s="347"/>
      <c r="AN27" s="347"/>
      <c r="AO27" s="347"/>
      <c r="AP27" s="347"/>
      <c r="AQ27" s="347"/>
      <c r="AR27" s="347"/>
      <c r="AS27" s="347"/>
      <c r="AT27" s="347"/>
      <c r="AU27" s="347"/>
      <c r="AV27" s="347"/>
      <c r="AW27" s="347"/>
      <c r="AX27" s="347"/>
      <c r="AY27" s="347"/>
      <c r="AZ27" s="347"/>
      <c r="BA27" s="347"/>
      <c r="BB27" s="347"/>
      <c r="BC27" s="347"/>
      <c r="BD27" s="347"/>
      <c r="BE27" s="347"/>
      <c r="BF27" s="347"/>
      <c r="BG27" s="347"/>
      <c r="BH27" s="347"/>
      <c r="BI27" s="347"/>
      <c r="BJ27" s="347"/>
      <c r="BK27" s="347"/>
      <c r="BL27" s="170"/>
    </row>
    <row r="28" spans="1:64" ht="13.35" customHeight="1" thickBot="1">
      <c r="A28" s="41" t="s">
        <v>22</v>
      </c>
      <c r="B28" s="99"/>
      <c r="C28" s="343"/>
      <c r="D28" s="343"/>
      <c r="E28" s="343"/>
      <c r="F28" s="343"/>
      <c r="G28" s="343"/>
      <c r="H28" s="343"/>
      <c r="I28" s="343"/>
      <c r="J28" s="343"/>
      <c r="K28" s="343"/>
      <c r="L28" s="343"/>
      <c r="M28" s="343"/>
      <c r="N28" s="343"/>
      <c r="O28" s="343"/>
      <c r="P28" s="343"/>
      <c r="Q28" s="343"/>
      <c r="R28" s="343"/>
      <c r="S28" s="343"/>
      <c r="T28" s="343"/>
      <c r="U28" s="343"/>
      <c r="V28" s="343"/>
      <c r="W28" s="343"/>
      <c r="X28" s="343"/>
      <c r="Y28" s="343"/>
      <c r="Z28" s="343"/>
      <c r="AA28" s="343"/>
      <c r="AB28" s="343"/>
      <c r="AC28" s="343"/>
      <c r="AD28" s="343"/>
      <c r="AE28" s="343"/>
      <c r="AF28" s="343"/>
      <c r="AG28" s="343"/>
      <c r="AH28" s="343"/>
      <c r="AI28" s="343"/>
      <c r="AJ28" s="343"/>
      <c r="AK28" s="343"/>
      <c r="AL28" s="343"/>
      <c r="AM28" s="343"/>
      <c r="AN28" s="343"/>
      <c r="AO28" s="343"/>
      <c r="AP28" s="343"/>
      <c r="AQ28" s="343"/>
      <c r="AR28" s="343"/>
      <c r="AS28" s="343"/>
      <c r="AT28" s="343"/>
      <c r="AU28" s="343"/>
      <c r="AV28" s="343"/>
      <c r="AW28" s="343"/>
      <c r="AX28" s="343"/>
      <c r="AY28" s="343"/>
      <c r="AZ28" s="343"/>
      <c r="BA28" s="343"/>
      <c r="BB28" s="343"/>
      <c r="BC28" s="343"/>
      <c r="BD28" s="343"/>
      <c r="BE28" s="343"/>
      <c r="BF28" s="343"/>
      <c r="BG28" s="343"/>
      <c r="BH28" s="343"/>
      <c r="BI28" s="343"/>
      <c r="BJ28" s="343"/>
      <c r="BK28" s="343"/>
      <c r="BL28" s="170"/>
    </row>
    <row r="29" spans="1:64" ht="13.35" customHeight="1">
      <c r="A29" s="17" t="s">
        <v>23</v>
      </c>
      <c r="B29" s="96">
        <f>SUM(B30:B33)</f>
        <v>9611629.6999999993</v>
      </c>
      <c r="C29" s="345">
        <f t="shared" ref="C29:BK29" si="7">SUM(C30:C33)</f>
        <v>6537020</v>
      </c>
      <c r="D29" s="345">
        <f t="shared" si="7"/>
        <v>8222</v>
      </c>
      <c r="E29" s="345">
        <f t="shared" si="7"/>
        <v>130859</v>
      </c>
      <c r="F29" s="345">
        <f t="shared" si="7"/>
        <v>31136</v>
      </c>
      <c r="G29" s="345">
        <f t="shared" si="7"/>
        <v>24521</v>
      </c>
      <c r="H29" s="345">
        <f t="shared" si="7"/>
        <v>10152</v>
      </c>
      <c r="I29" s="345">
        <f t="shared" si="7"/>
        <v>109280</v>
      </c>
      <c r="J29" s="345">
        <f t="shared" si="7"/>
        <v>379011</v>
      </c>
      <c r="K29" s="345">
        <f t="shared" si="7"/>
        <v>19278</v>
      </c>
      <c r="L29" s="345">
        <f t="shared" si="7"/>
        <v>31230</v>
      </c>
      <c r="M29" s="345">
        <f t="shared" si="7"/>
        <v>22257</v>
      </c>
      <c r="N29" s="345">
        <f t="shared" si="7"/>
        <v>24624</v>
      </c>
      <c r="O29" s="345">
        <f t="shared" si="7"/>
        <v>175510</v>
      </c>
      <c r="P29" s="345">
        <f t="shared" si="7"/>
        <v>6584</v>
      </c>
      <c r="Q29" s="345">
        <f t="shared" si="7"/>
        <v>19116</v>
      </c>
      <c r="R29" s="345">
        <f t="shared" si="7"/>
        <v>44638</v>
      </c>
      <c r="S29" s="345">
        <f t="shared" si="7"/>
        <v>59493</v>
      </c>
      <c r="T29" s="345">
        <f t="shared" si="7"/>
        <v>10311</v>
      </c>
      <c r="U29" s="345">
        <f t="shared" si="7"/>
        <v>24904</v>
      </c>
      <c r="V29" s="345">
        <f t="shared" si="7"/>
        <v>14884</v>
      </c>
      <c r="W29" s="345">
        <f t="shared" si="7"/>
        <v>2018</v>
      </c>
      <c r="X29" s="345">
        <f t="shared" si="7"/>
        <v>61362</v>
      </c>
      <c r="Y29" s="345">
        <f t="shared" si="7"/>
        <v>16648</v>
      </c>
      <c r="Z29" s="345">
        <f t="shared" si="7"/>
        <v>6806</v>
      </c>
      <c r="AA29" s="345">
        <f t="shared" si="7"/>
        <v>17592</v>
      </c>
      <c r="AB29" s="345">
        <f t="shared" si="7"/>
        <v>24073</v>
      </c>
      <c r="AC29" s="345">
        <f t="shared" si="7"/>
        <v>5151</v>
      </c>
      <c r="AD29" s="345">
        <f t="shared" si="7"/>
        <v>120344</v>
      </c>
      <c r="AE29" s="345">
        <f t="shared" si="7"/>
        <v>9439</v>
      </c>
      <c r="AF29" s="345">
        <f t="shared" si="7"/>
        <v>13826</v>
      </c>
      <c r="AG29" s="345">
        <f t="shared" si="7"/>
        <v>6314</v>
      </c>
      <c r="AH29" s="345">
        <f t="shared" si="7"/>
        <v>6305</v>
      </c>
      <c r="AI29" s="345">
        <f t="shared" si="7"/>
        <v>12122</v>
      </c>
      <c r="AJ29" s="345">
        <f t="shared" si="7"/>
        <v>22026</v>
      </c>
      <c r="AK29" s="345">
        <f t="shared" si="7"/>
        <v>11851</v>
      </c>
      <c r="AL29" s="345">
        <f t="shared" si="7"/>
        <v>16574.7</v>
      </c>
      <c r="AM29" s="345">
        <f t="shared" si="7"/>
        <v>124705</v>
      </c>
      <c r="AN29" s="345">
        <f t="shared" si="7"/>
        <v>24404</v>
      </c>
      <c r="AO29" s="345">
        <f t="shared" si="7"/>
        <v>21877</v>
      </c>
      <c r="AP29" s="345">
        <f t="shared" si="7"/>
        <v>28062</v>
      </c>
      <c r="AQ29" s="345">
        <f t="shared" si="7"/>
        <v>24584</v>
      </c>
      <c r="AR29" s="345">
        <f t="shared" si="7"/>
        <v>21336</v>
      </c>
      <c r="AS29" s="345">
        <f>SUM(AS30:AS32)</f>
        <v>76793</v>
      </c>
      <c r="AT29" s="345">
        <f t="shared" si="7"/>
        <v>15865</v>
      </c>
      <c r="AU29" s="345">
        <f t="shared" si="7"/>
        <v>337250</v>
      </c>
      <c r="AV29" s="345">
        <f t="shared" si="7"/>
        <v>7875</v>
      </c>
      <c r="AW29" s="345">
        <f t="shared" si="7"/>
        <v>46546</v>
      </c>
      <c r="AX29" s="345">
        <f t="shared" si="7"/>
        <v>13939</v>
      </c>
      <c r="AY29" s="345">
        <f t="shared" si="7"/>
        <v>12376</v>
      </c>
      <c r="AZ29" s="345">
        <f t="shared" si="7"/>
        <v>255392</v>
      </c>
      <c r="BA29" s="345">
        <f t="shared" si="7"/>
        <v>16026</v>
      </c>
      <c r="BB29" s="345">
        <f t="shared" si="7"/>
        <v>65533</v>
      </c>
      <c r="BC29" s="345">
        <f t="shared" si="7"/>
        <v>24740</v>
      </c>
      <c r="BD29" s="345">
        <f t="shared" si="7"/>
        <v>31546</v>
      </c>
      <c r="BE29" s="345">
        <f t="shared" si="7"/>
        <v>147715</v>
      </c>
      <c r="BF29" s="345">
        <f t="shared" si="7"/>
        <v>26497</v>
      </c>
      <c r="BG29" s="345">
        <f t="shared" si="7"/>
        <v>30771</v>
      </c>
      <c r="BH29" s="345">
        <f t="shared" si="7"/>
        <v>32212</v>
      </c>
      <c r="BI29" s="345">
        <f t="shared" si="7"/>
        <v>15366</v>
      </c>
      <c r="BJ29" s="345">
        <f t="shared" si="7"/>
        <v>46274</v>
      </c>
      <c r="BK29" s="345">
        <f t="shared" si="7"/>
        <v>128464</v>
      </c>
      <c r="BL29" s="170"/>
    </row>
    <row r="30" spans="1:64" ht="13.35" customHeight="1">
      <c r="A30" s="9" t="s">
        <v>24</v>
      </c>
      <c r="B30" s="98">
        <f t="shared" ref="B30:B33" si="8">SUM(C30:BK30)</f>
        <v>1267815</v>
      </c>
      <c r="C30" s="342">
        <v>1000000</v>
      </c>
      <c r="D30" s="298"/>
      <c r="E30" s="298"/>
      <c r="F30" s="342">
        <v>0</v>
      </c>
      <c r="G30" s="342"/>
      <c r="H30" s="342"/>
      <c r="I30" s="342"/>
      <c r="J30" s="298">
        <v>76805</v>
      </c>
      <c r="K30" s="298"/>
      <c r="L30" s="342"/>
      <c r="M30" s="342"/>
      <c r="N30" s="342">
        <v>2172</v>
      </c>
      <c r="O30" s="342"/>
      <c r="P30" s="342"/>
      <c r="Q30" s="342">
        <v>0</v>
      </c>
      <c r="R30" s="342"/>
      <c r="S30" s="342">
        <v>0</v>
      </c>
      <c r="T30" s="342"/>
      <c r="U30" s="342"/>
      <c r="V30" s="342"/>
      <c r="W30" s="342"/>
      <c r="X30" s="342"/>
      <c r="Y30" s="342"/>
      <c r="Z30" s="342"/>
      <c r="AA30" s="342"/>
      <c r="AB30" s="342"/>
      <c r="AC30" s="342"/>
      <c r="AD30" s="342">
        <v>6789</v>
      </c>
      <c r="AE30" s="342">
        <v>0</v>
      </c>
      <c r="AF30" s="342"/>
      <c r="AG30" s="342"/>
      <c r="AH30" s="342"/>
      <c r="AI30" s="342"/>
      <c r="AJ30" s="342"/>
      <c r="AK30" s="342"/>
      <c r="AL30" s="342">
        <v>0</v>
      </c>
      <c r="AM30" s="342"/>
      <c r="AN30" s="342"/>
      <c r="AO30" s="342"/>
      <c r="AP30" s="342"/>
      <c r="AQ30" s="342"/>
      <c r="AR30" s="342">
        <v>0</v>
      </c>
      <c r="AS30" s="342"/>
      <c r="AT30" s="342"/>
      <c r="AU30" s="342">
        <v>176560</v>
      </c>
      <c r="AV30" s="342"/>
      <c r="AW30" s="342">
        <v>5489</v>
      </c>
      <c r="AX30" s="342">
        <v>0</v>
      </c>
      <c r="AY30" s="342">
        <v>0</v>
      </c>
      <c r="AZ30" s="342">
        <v>0</v>
      </c>
      <c r="BA30" s="342"/>
      <c r="BB30" s="342"/>
      <c r="BC30" s="342"/>
      <c r="BD30" s="342"/>
      <c r="BE30" s="342">
        <v>0</v>
      </c>
      <c r="BF30" s="342"/>
      <c r="BG30" s="342">
        <v>0</v>
      </c>
      <c r="BH30" s="342">
        <v>0</v>
      </c>
      <c r="BI30" s="342"/>
      <c r="BJ30" s="342"/>
      <c r="BK30" s="342"/>
      <c r="BL30" s="170"/>
    </row>
    <row r="31" spans="1:64" ht="13.35" customHeight="1">
      <c r="A31" s="9" t="s">
        <v>25</v>
      </c>
      <c r="B31" s="98">
        <f t="shared" si="8"/>
        <v>4971</v>
      </c>
      <c r="C31" s="342">
        <v>0</v>
      </c>
      <c r="D31" s="342"/>
      <c r="E31" s="298"/>
      <c r="F31" s="342">
        <v>0</v>
      </c>
      <c r="G31" s="342"/>
      <c r="H31" s="342"/>
      <c r="I31" s="298"/>
      <c r="J31" s="298">
        <v>0</v>
      </c>
      <c r="K31" s="342"/>
      <c r="L31" s="342"/>
      <c r="M31" s="342"/>
      <c r="N31" s="342">
        <v>0</v>
      </c>
      <c r="O31" s="342"/>
      <c r="P31" s="342"/>
      <c r="Q31" s="342">
        <v>0</v>
      </c>
      <c r="R31" s="342"/>
      <c r="S31" s="342">
        <v>0</v>
      </c>
      <c r="T31" s="342"/>
      <c r="U31" s="342"/>
      <c r="V31" s="342"/>
      <c r="W31" s="342"/>
      <c r="X31" s="342"/>
      <c r="Y31" s="342"/>
      <c r="Z31" s="342"/>
      <c r="AA31" s="342"/>
      <c r="AB31" s="342"/>
      <c r="AC31" s="342"/>
      <c r="AD31" s="342"/>
      <c r="AE31" s="342">
        <v>0</v>
      </c>
      <c r="AF31" s="342"/>
      <c r="AG31" s="342"/>
      <c r="AH31" s="342"/>
      <c r="AI31" s="342"/>
      <c r="AJ31" s="342"/>
      <c r="AK31" s="342"/>
      <c r="AL31" s="342">
        <v>0</v>
      </c>
      <c r="AM31" s="342"/>
      <c r="AN31" s="342"/>
      <c r="AO31" s="342"/>
      <c r="AP31" s="342"/>
      <c r="AQ31" s="342"/>
      <c r="AR31" s="342">
        <v>0</v>
      </c>
      <c r="AS31" s="342"/>
      <c r="AT31" s="342"/>
      <c r="AU31" s="342">
        <v>4971</v>
      </c>
      <c r="AV31" s="342"/>
      <c r="AW31" s="342">
        <v>0</v>
      </c>
      <c r="AX31" s="342">
        <v>0</v>
      </c>
      <c r="AY31" s="342">
        <v>0</v>
      </c>
      <c r="AZ31" s="342">
        <v>0</v>
      </c>
      <c r="BA31" s="342"/>
      <c r="BB31" s="342"/>
      <c r="BC31" s="342"/>
      <c r="BD31" s="342"/>
      <c r="BE31" s="342">
        <v>0</v>
      </c>
      <c r="BF31" s="342"/>
      <c r="BG31" s="342">
        <v>0</v>
      </c>
      <c r="BH31" s="342">
        <v>0</v>
      </c>
      <c r="BI31" s="342"/>
      <c r="BJ31" s="342"/>
      <c r="BK31" s="342"/>
      <c r="BL31" s="170"/>
    </row>
    <row r="32" spans="1:64" ht="13.35" customHeight="1">
      <c r="A32" s="9" t="s">
        <v>19</v>
      </c>
      <c r="B32" s="98">
        <f t="shared" si="8"/>
        <v>4705821</v>
      </c>
      <c r="C32" s="342">
        <v>2299383</v>
      </c>
      <c r="D32" s="298"/>
      <c r="E32" s="298">
        <v>130859</v>
      </c>
      <c r="F32" s="298">
        <v>31136</v>
      </c>
      <c r="G32" s="342">
        <v>24521</v>
      </c>
      <c r="H32" s="342">
        <v>10152</v>
      </c>
      <c r="I32" s="298">
        <v>109280</v>
      </c>
      <c r="J32" s="298">
        <v>261457</v>
      </c>
      <c r="K32" s="298">
        <v>16840</v>
      </c>
      <c r="L32" s="298">
        <v>31230</v>
      </c>
      <c r="M32" s="298">
        <v>22257</v>
      </c>
      <c r="N32" s="298">
        <v>452</v>
      </c>
      <c r="O32" s="342">
        <v>79011</v>
      </c>
      <c r="P32" s="342">
        <v>6584</v>
      </c>
      <c r="Q32" s="342">
        <v>17446</v>
      </c>
      <c r="R32" s="342">
        <v>44638</v>
      </c>
      <c r="S32" s="342">
        <v>59493</v>
      </c>
      <c r="T32" s="342">
        <v>10311</v>
      </c>
      <c r="U32" s="342">
        <v>24904</v>
      </c>
      <c r="V32" s="342">
        <v>14884</v>
      </c>
      <c r="W32" s="342">
        <v>2018</v>
      </c>
      <c r="X32" s="342">
        <v>60410</v>
      </c>
      <c r="Y32" s="342">
        <v>16648</v>
      </c>
      <c r="Z32" s="342">
        <v>6806</v>
      </c>
      <c r="AA32" s="342">
        <v>17592</v>
      </c>
      <c r="AB32" s="342">
        <v>24073</v>
      </c>
      <c r="AC32" s="342"/>
      <c r="AD32" s="342">
        <v>113555</v>
      </c>
      <c r="AE32" s="342">
        <v>9439</v>
      </c>
      <c r="AF32" s="342">
        <v>13826</v>
      </c>
      <c r="AG32" s="342"/>
      <c r="AH32" s="342"/>
      <c r="AI32" s="342">
        <v>12122</v>
      </c>
      <c r="AJ32" s="342">
        <v>22026</v>
      </c>
      <c r="AK32" s="342">
        <v>11851</v>
      </c>
      <c r="AL32" s="342">
        <v>16425</v>
      </c>
      <c r="AM32" s="342">
        <v>116181</v>
      </c>
      <c r="AN32" s="342">
        <v>24404</v>
      </c>
      <c r="AO32" s="342">
        <v>21877</v>
      </c>
      <c r="AP32" s="342">
        <v>28062</v>
      </c>
      <c r="AQ32" s="342">
        <v>24584</v>
      </c>
      <c r="AR32" s="342">
        <v>11313</v>
      </c>
      <c r="AS32" s="342">
        <v>76793</v>
      </c>
      <c r="AT32" s="342">
        <v>15865</v>
      </c>
      <c r="AU32" s="342">
        <v>109114</v>
      </c>
      <c r="AV32" s="342"/>
      <c r="AW32" s="342">
        <v>41057</v>
      </c>
      <c r="AX32" s="342">
        <v>13939</v>
      </c>
      <c r="AY32" s="342">
        <v>12376</v>
      </c>
      <c r="AZ32" s="342">
        <v>143619</v>
      </c>
      <c r="BA32" s="342">
        <v>16026</v>
      </c>
      <c r="BB32" s="342">
        <v>65533</v>
      </c>
      <c r="BC32" s="342">
        <v>24740</v>
      </c>
      <c r="BD32" s="342">
        <v>31546</v>
      </c>
      <c r="BE32" s="342">
        <v>147715</v>
      </c>
      <c r="BF32" s="342">
        <v>26497</v>
      </c>
      <c r="BG32" s="342">
        <v>30771</v>
      </c>
      <c r="BH32" s="342">
        <v>21828</v>
      </c>
      <c r="BI32" s="342">
        <v>15366</v>
      </c>
      <c r="BJ32" s="342">
        <v>36522</v>
      </c>
      <c r="BK32" s="342">
        <v>128464</v>
      </c>
      <c r="BL32" s="170"/>
    </row>
    <row r="33" spans="1:64" ht="13.35" customHeight="1">
      <c r="A33" s="9" t="s">
        <v>26</v>
      </c>
      <c r="B33" s="98">
        <f t="shared" si="8"/>
        <v>3633022.7</v>
      </c>
      <c r="C33" s="342">
        <v>3237637</v>
      </c>
      <c r="D33" s="342">
        <v>8222</v>
      </c>
      <c r="E33" s="298"/>
      <c r="F33" s="298">
        <v>0</v>
      </c>
      <c r="G33" s="342"/>
      <c r="H33" s="342"/>
      <c r="I33" s="342"/>
      <c r="J33" s="342">
        <v>40749</v>
      </c>
      <c r="K33" s="298">
        <v>2438</v>
      </c>
      <c r="L33" s="298"/>
      <c r="M33" s="298"/>
      <c r="N33" s="298">
        <v>22000</v>
      </c>
      <c r="O33" s="342">
        <v>96499</v>
      </c>
      <c r="P33" s="342"/>
      <c r="Q33" s="342">
        <v>1670</v>
      </c>
      <c r="R33" s="342"/>
      <c r="S33" s="342">
        <v>0</v>
      </c>
      <c r="T33" s="342"/>
      <c r="U33" s="342"/>
      <c r="V33" s="342"/>
      <c r="W33" s="342"/>
      <c r="X33" s="342">
        <v>952</v>
      </c>
      <c r="Y33" s="342"/>
      <c r="Z33" s="342"/>
      <c r="AA33" s="342"/>
      <c r="AB33" s="342"/>
      <c r="AC33" s="342">
        <v>5151</v>
      </c>
      <c r="AD33" s="342"/>
      <c r="AE33" s="342">
        <v>0</v>
      </c>
      <c r="AF33" s="342"/>
      <c r="AG33" s="342">
        <v>6314</v>
      </c>
      <c r="AH33" s="342">
        <v>6305</v>
      </c>
      <c r="AI33" s="342"/>
      <c r="AJ33" s="342"/>
      <c r="AK33" s="342"/>
      <c r="AL33" s="342">
        <v>149.69999999999999</v>
      </c>
      <c r="AM33" s="342">
        <v>8524</v>
      </c>
      <c r="AN33" s="342"/>
      <c r="AO33" s="342"/>
      <c r="AP33" s="342"/>
      <c r="AQ33" s="342"/>
      <c r="AR33" s="342">
        <v>10023</v>
      </c>
      <c r="AS33" s="170"/>
      <c r="AT33" s="342"/>
      <c r="AU33" s="342">
        <v>46605</v>
      </c>
      <c r="AV33" s="342">
        <v>7875</v>
      </c>
      <c r="AW33" s="342">
        <v>0</v>
      </c>
      <c r="AX33" s="342">
        <v>0</v>
      </c>
      <c r="AY33" s="342">
        <v>0</v>
      </c>
      <c r="AZ33" s="342">
        <v>111773</v>
      </c>
      <c r="BA33" s="342"/>
      <c r="BB33" s="342"/>
      <c r="BC33" s="342">
        <v>0</v>
      </c>
      <c r="BD33" s="342"/>
      <c r="BE33" s="342">
        <v>0</v>
      </c>
      <c r="BF33" s="342"/>
      <c r="BG33" s="342">
        <v>0</v>
      </c>
      <c r="BH33" s="342">
        <v>10384</v>
      </c>
      <c r="BI33" s="342"/>
      <c r="BJ33" s="342">
        <v>9752</v>
      </c>
      <c r="BK33" s="342"/>
      <c r="BL33" s="170"/>
    </row>
    <row r="34" spans="1:64" ht="13.35" customHeight="1">
      <c r="A34" s="14"/>
      <c r="B34" s="99"/>
      <c r="C34" s="343"/>
      <c r="D34" s="343"/>
      <c r="E34" s="343"/>
      <c r="F34" s="343"/>
      <c r="G34" s="343"/>
      <c r="H34" s="343"/>
      <c r="I34" s="343"/>
      <c r="J34" s="343"/>
      <c r="K34" s="343"/>
      <c r="L34" s="343"/>
      <c r="M34" s="343"/>
      <c r="N34" s="343"/>
      <c r="O34" s="343"/>
      <c r="P34" s="343"/>
      <c r="Q34" s="343"/>
      <c r="R34" s="343"/>
      <c r="S34" s="343"/>
      <c r="T34" s="343"/>
      <c r="U34" s="343"/>
      <c r="V34" s="343"/>
      <c r="W34" s="343"/>
      <c r="X34" s="343"/>
      <c r="Y34" s="343"/>
      <c r="Z34" s="343"/>
      <c r="AA34" s="343"/>
      <c r="AB34" s="343"/>
      <c r="AC34" s="343"/>
      <c r="AD34" s="343"/>
      <c r="AE34" s="343"/>
      <c r="AF34" s="343"/>
      <c r="AG34" s="343"/>
      <c r="AH34" s="343"/>
      <c r="AI34" s="343"/>
      <c r="AJ34" s="343"/>
      <c r="AK34" s="343"/>
      <c r="AL34" s="343"/>
      <c r="AM34" s="343"/>
      <c r="AN34" s="343"/>
      <c r="AO34" s="343"/>
      <c r="AP34" s="343"/>
      <c r="AQ34" s="343"/>
      <c r="AR34" s="343"/>
      <c r="AS34" s="343"/>
      <c r="AT34" s="343"/>
      <c r="AU34" s="343"/>
      <c r="AV34" s="343"/>
      <c r="AW34" s="343"/>
      <c r="AX34" s="343"/>
      <c r="AY34" s="343"/>
      <c r="AZ34" s="343"/>
      <c r="BA34" s="343"/>
      <c r="BB34" s="343"/>
      <c r="BC34" s="343"/>
      <c r="BD34" s="343"/>
      <c r="BE34" s="343"/>
      <c r="BF34" s="343"/>
      <c r="BG34" s="343"/>
      <c r="BH34" s="343"/>
      <c r="BI34" s="343"/>
      <c r="BJ34" s="343"/>
      <c r="BK34" s="343"/>
      <c r="BL34" s="170"/>
    </row>
    <row r="35" spans="1:64" ht="13.35" customHeight="1">
      <c r="A35" s="17" t="s">
        <v>27</v>
      </c>
      <c r="B35" s="96">
        <f>SUM(B36:B40)</f>
        <v>9614262.6999999993</v>
      </c>
      <c r="C35" s="345">
        <f t="shared" ref="C35:D35" si="9">SUM(C36:C40)</f>
        <v>6537020</v>
      </c>
      <c r="D35" s="345">
        <f t="shared" si="9"/>
        <v>8222</v>
      </c>
      <c r="E35" s="345">
        <f t="shared" ref="E35" si="10">SUM(E36:E40)</f>
        <v>130859</v>
      </c>
      <c r="F35" s="345">
        <f t="shared" ref="F35" si="11">SUM(F36:F40)</f>
        <v>31136</v>
      </c>
      <c r="G35" s="345">
        <f t="shared" ref="G35" si="12">SUM(G36:G40)</f>
        <v>24521</v>
      </c>
      <c r="H35" s="345">
        <v>0</v>
      </c>
      <c r="I35" s="345">
        <f t="shared" ref="I35" si="13">SUM(I36:I40)</f>
        <v>109280</v>
      </c>
      <c r="J35" s="345">
        <f t="shared" ref="J35" si="14">SUM(J36:J40)</f>
        <v>379011</v>
      </c>
      <c r="K35" s="345">
        <f t="shared" ref="K35" si="15">SUM(K36:K40)</f>
        <v>19278</v>
      </c>
      <c r="L35" s="345">
        <f t="shared" ref="L35" si="16">SUM(L36:L40)</f>
        <v>31230</v>
      </c>
      <c r="M35" s="345">
        <f t="shared" ref="M35:N35" si="17">SUM(M36:M40)</f>
        <v>22257</v>
      </c>
      <c r="N35" s="345">
        <f t="shared" si="17"/>
        <v>24624</v>
      </c>
      <c r="O35" s="345">
        <f t="shared" ref="O35" si="18">SUM(O36:O40)</f>
        <v>175510</v>
      </c>
      <c r="P35" s="345">
        <f t="shared" ref="P35" si="19">SUM(P36:P40)</f>
        <v>6584</v>
      </c>
      <c r="Q35" s="345">
        <f t="shared" ref="Q35" si="20">SUM(Q36:Q40)</f>
        <v>19116</v>
      </c>
      <c r="R35" s="345">
        <f t="shared" ref="R35" si="21">SUM(R36:R40)</f>
        <v>44638</v>
      </c>
      <c r="S35" s="345">
        <f t="shared" ref="S35" si="22">SUM(S36:S40)</f>
        <v>59493</v>
      </c>
      <c r="T35" s="345">
        <f t="shared" ref="T35" si="23">SUM(T36:T40)</f>
        <v>10311</v>
      </c>
      <c r="U35" s="345">
        <f t="shared" ref="U35" si="24">SUM(U36:U40)</f>
        <v>24904</v>
      </c>
      <c r="V35" s="345">
        <f t="shared" ref="V35" si="25">SUM(V36:V40)</f>
        <v>14884</v>
      </c>
      <c r="W35" s="345">
        <f t="shared" ref="W35" si="26">SUM(W36:W40)</f>
        <v>2018</v>
      </c>
      <c r="X35" s="345">
        <f t="shared" ref="X35" si="27">SUM(X36:X40)</f>
        <v>61362</v>
      </c>
      <c r="Y35" s="345">
        <f t="shared" ref="Y35" si="28">SUM(Y36:Y40)</f>
        <v>16648</v>
      </c>
      <c r="Z35" s="345">
        <f t="shared" ref="Z35" si="29">SUM(Z36:Z40)</f>
        <v>6806</v>
      </c>
      <c r="AA35" s="345">
        <f t="shared" ref="AA35" si="30">SUM(AA36:AA40)</f>
        <v>17592</v>
      </c>
      <c r="AB35" s="345">
        <f t="shared" ref="AB35" si="31">SUM(AB36:AB40)</f>
        <v>24073</v>
      </c>
      <c r="AC35" s="345">
        <f t="shared" ref="AC35" si="32">SUM(AC36:AC40)</f>
        <v>5151</v>
      </c>
      <c r="AD35" s="345">
        <f t="shared" ref="AD35" si="33">SUM(AD36:AD40)</f>
        <v>120344</v>
      </c>
      <c r="AE35" s="345">
        <f t="shared" ref="AE35" si="34">SUM(AE36:AE40)</f>
        <v>9439</v>
      </c>
      <c r="AF35" s="345">
        <f t="shared" ref="AF35" si="35">SUM(AF36:AF40)</f>
        <v>13826</v>
      </c>
      <c r="AG35" s="345">
        <f t="shared" ref="AG35" si="36">SUM(AG36:AG40)</f>
        <v>6314</v>
      </c>
      <c r="AH35" s="345">
        <f t="shared" ref="AH35" si="37">SUM(AH36:AH40)</f>
        <v>6305</v>
      </c>
      <c r="AI35" s="345">
        <f t="shared" ref="AI35" si="38">SUM(AI36:AI40)</f>
        <v>12122</v>
      </c>
      <c r="AJ35" s="345">
        <f t="shared" ref="AJ35" si="39">SUM(AJ36:AJ40)</f>
        <v>22026</v>
      </c>
      <c r="AK35" s="345">
        <f t="shared" ref="AK35" si="40">SUM(AK36:AK40)</f>
        <v>11851</v>
      </c>
      <c r="AL35" s="345">
        <f t="shared" ref="AL35" si="41">SUM(AL36:AL40)</f>
        <v>17884.7</v>
      </c>
      <c r="AM35" s="345">
        <f t="shared" ref="AM35" si="42">SUM(AM36:AM40)</f>
        <v>126028</v>
      </c>
      <c r="AN35" s="345">
        <f t="shared" ref="AN35" si="43">SUM(AN36:AN40)</f>
        <v>24404</v>
      </c>
      <c r="AO35" s="345">
        <f t="shared" ref="AO35" si="44">SUM(AO36:AO40)</f>
        <v>21877</v>
      </c>
      <c r="AP35" s="345">
        <f t="shared" ref="AP35" si="45">SUM(AP36:AP40)</f>
        <v>28062</v>
      </c>
      <c r="AQ35" s="345">
        <f t="shared" ref="AQ35" si="46">SUM(AQ36:AQ40)</f>
        <v>24584</v>
      </c>
      <c r="AR35" s="345">
        <f>SUM(AR37:AR40)</f>
        <v>21336</v>
      </c>
      <c r="AS35" s="345">
        <f t="shared" ref="AS35" si="47">SUM(AS36:AS40)</f>
        <v>76793</v>
      </c>
      <c r="AT35" s="345">
        <f t="shared" ref="AT35" si="48">SUM(AT36:AT40)</f>
        <v>15865</v>
      </c>
      <c r="AU35" s="345">
        <f t="shared" ref="AU35" si="49">SUM(AU36:AU40)</f>
        <v>337250</v>
      </c>
      <c r="AV35" s="345">
        <f t="shared" ref="AV35" si="50">SUM(AV36:AV40)</f>
        <v>7875</v>
      </c>
      <c r="AW35" s="345">
        <f t="shared" ref="AW35" si="51">SUM(AW36:AW40)</f>
        <v>46546</v>
      </c>
      <c r="AX35" s="345">
        <f t="shared" ref="AX35" si="52">SUM(AX36:AX40)</f>
        <v>13939</v>
      </c>
      <c r="AY35" s="345">
        <f t="shared" ref="AY35" si="53">SUM(AY36:AY40)</f>
        <v>12376</v>
      </c>
      <c r="AZ35" s="345">
        <f t="shared" ref="AZ35" si="54">SUM(AZ36:AZ40)</f>
        <v>255392</v>
      </c>
      <c r="BA35" s="345">
        <f t="shared" ref="BA35" si="55">SUM(BA36:BA40)</f>
        <v>16026</v>
      </c>
      <c r="BB35" s="345">
        <f t="shared" ref="BB35" si="56">SUM(BB36:BB40)</f>
        <v>65533</v>
      </c>
      <c r="BC35" s="345">
        <f t="shared" ref="BC35" si="57">SUM(BC36:BC40)</f>
        <v>24740</v>
      </c>
      <c r="BD35" s="345">
        <f t="shared" ref="BD35" si="58">SUM(BD36:BD40)</f>
        <v>31546</v>
      </c>
      <c r="BE35" s="345">
        <f t="shared" ref="BE35" si="59">SUM(BE36:BE40)</f>
        <v>147715</v>
      </c>
      <c r="BF35" s="345">
        <f t="shared" ref="BF35" si="60">SUM(BF36:BF40)</f>
        <v>26497</v>
      </c>
      <c r="BG35" s="345">
        <f t="shared" ref="BG35" si="61">SUM(BG36:BG40)</f>
        <v>30771</v>
      </c>
      <c r="BH35" s="345">
        <f t="shared" ref="BH35" si="62">SUM(BH36:BH40)</f>
        <v>32212</v>
      </c>
      <c r="BI35" s="345">
        <f t="shared" ref="BI35" si="63">SUM(BI36:BI40)</f>
        <v>15366</v>
      </c>
      <c r="BJ35" s="345">
        <f t="shared" ref="BJ35" si="64">SUM(BJ36:BJ40)</f>
        <v>46274</v>
      </c>
      <c r="BK35" s="345">
        <f t="shared" ref="BK35" si="65">SUM(BK36:BK40)</f>
        <v>128464</v>
      </c>
      <c r="BL35" s="170"/>
    </row>
    <row r="36" spans="1:64" ht="13.35" customHeight="1">
      <c r="A36" s="9" t="s">
        <v>28</v>
      </c>
      <c r="B36" s="98">
        <f t="shared" ref="B36:B40" si="66">SUM(C36:BK36)</f>
        <v>3280885</v>
      </c>
      <c r="C36" s="298">
        <v>2157197</v>
      </c>
      <c r="D36" s="298"/>
      <c r="E36" s="342"/>
      <c r="F36" s="342">
        <v>0</v>
      </c>
      <c r="G36" s="342"/>
      <c r="H36" s="342"/>
      <c r="I36" s="342"/>
      <c r="J36" s="298">
        <v>286994</v>
      </c>
      <c r="K36" s="342"/>
      <c r="L36" s="342"/>
      <c r="M36" s="342"/>
      <c r="N36" s="342">
        <v>0</v>
      </c>
      <c r="O36" s="342">
        <v>69821</v>
      </c>
      <c r="P36" s="342"/>
      <c r="Q36" s="342">
        <v>0</v>
      </c>
      <c r="R36" s="342"/>
      <c r="S36" s="342">
        <v>0</v>
      </c>
      <c r="T36" s="342">
        <v>385</v>
      </c>
      <c r="U36" s="342"/>
      <c r="V36" s="342"/>
      <c r="W36" s="342"/>
      <c r="X36" s="342">
        <v>60410</v>
      </c>
      <c r="Y36" s="342"/>
      <c r="Z36" s="342"/>
      <c r="AA36" s="342"/>
      <c r="AB36" s="342"/>
      <c r="AC36" s="342"/>
      <c r="AD36" s="342"/>
      <c r="AE36" s="342">
        <v>0</v>
      </c>
      <c r="AF36" s="342"/>
      <c r="AG36" s="342"/>
      <c r="AH36" s="342"/>
      <c r="AI36" s="342"/>
      <c r="AJ36" s="342">
        <v>12403</v>
      </c>
      <c r="AK36" s="342"/>
      <c r="AL36" s="342">
        <v>0</v>
      </c>
      <c r="AM36" s="342">
        <v>117504</v>
      </c>
      <c r="AN36" s="342"/>
      <c r="AO36" s="342">
        <v>1723</v>
      </c>
      <c r="AP36" s="342"/>
      <c r="AQ36" s="342">
        <v>67</v>
      </c>
      <c r="AR36" s="170">
        <v>0</v>
      </c>
      <c r="AS36" s="342">
        <v>76380</v>
      </c>
      <c r="AT36" s="342"/>
      <c r="AU36" s="342">
        <v>146344</v>
      </c>
      <c r="AV36" s="342"/>
      <c r="AW36" s="342">
        <v>0</v>
      </c>
      <c r="AX36" s="342">
        <v>0</v>
      </c>
      <c r="AY36" s="342">
        <v>0</v>
      </c>
      <c r="AZ36" s="342">
        <v>221168</v>
      </c>
      <c r="BA36" s="342"/>
      <c r="BB36" s="342"/>
      <c r="BC36" s="342"/>
      <c r="BD36" s="342"/>
      <c r="BE36" s="342">
        <v>130489</v>
      </c>
      <c r="BF36" s="342"/>
      <c r="BG36" s="342">
        <v>0</v>
      </c>
      <c r="BH36" s="342">
        <v>0</v>
      </c>
      <c r="BI36" s="342"/>
      <c r="BJ36" s="342"/>
      <c r="BK36" s="342"/>
      <c r="BL36" s="170"/>
    </row>
    <row r="37" spans="1:64" ht="13.35" customHeight="1">
      <c r="A37" s="9" t="s">
        <v>29</v>
      </c>
      <c r="B37" s="98">
        <f t="shared" si="66"/>
        <v>788966.82900000003</v>
      </c>
      <c r="C37" s="298">
        <v>683238</v>
      </c>
      <c r="D37" s="298"/>
      <c r="E37" s="298"/>
      <c r="F37" s="342">
        <v>0</v>
      </c>
      <c r="G37" s="298">
        <v>1305</v>
      </c>
      <c r="H37" s="342"/>
      <c r="I37" s="298">
        <v>6186</v>
      </c>
      <c r="J37" s="342">
        <v>0</v>
      </c>
      <c r="K37" s="298">
        <v>3616</v>
      </c>
      <c r="L37" s="298">
        <v>4889</v>
      </c>
      <c r="M37" s="298"/>
      <c r="N37" s="298">
        <v>0</v>
      </c>
      <c r="O37" s="342">
        <v>20486</v>
      </c>
      <c r="P37" s="342"/>
      <c r="Q37" s="342">
        <v>0</v>
      </c>
      <c r="R37" s="342"/>
      <c r="S37" s="342">
        <v>6801</v>
      </c>
      <c r="T37" s="342"/>
      <c r="U37" s="342">
        <v>1517</v>
      </c>
      <c r="V37" s="342"/>
      <c r="W37" s="342"/>
      <c r="X37" s="342"/>
      <c r="Y37" s="342">
        <v>805</v>
      </c>
      <c r="Z37" s="342"/>
      <c r="AA37" s="342"/>
      <c r="AB37" s="342">
        <v>1953</v>
      </c>
      <c r="AC37" s="342"/>
      <c r="AD37" s="342">
        <v>1026</v>
      </c>
      <c r="AE37" s="342">
        <v>0</v>
      </c>
      <c r="AF37" s="342"/>
      <c r="AG37" s="342"/>
      <c r="AH37" s="342"/>
      <c r="AI37" s="342"/>
      <c r="AJ37" s="342">
        <v>6629</v>
      </c>
      <c r="AK37" s="342"/>
      <c r="AL37" s="342">
        <v>6205.8289999999997</v>
      </c>
      <c r="AM37" s="342"/>
      <c r="AN37" s="342"/>
      <c r="AO37" s="342">
        <v>74</v>
      </c>
      <c r="AP37" s="342"/>
      <c r="AQ37" s="342"/>
      <c r="AR37" s="342">
        <v>0</v>
      </c>
      <c r="AS37" s="342"/>
      <c r="AT37" s="342"/>
      <c r="AU37" s="342">
        <v>35504</v>
      </c>
      <c r="AV37" s="342"/>
      <c r="AW37" s="342">
        <v>1943</v>
      </c>
      <c r="AX37" s="342">
        <v>6789</v>
      </c>
      <c r="AY37" s="342">
        <v>0</v>
      </c>
      <c r="AZ37" s="342">
        <v>0</v>
      </c>
      <c r="BA37" s="342"/>
      <c r="BB37" s="342"/>
      <c r="BC37" s="342"/>
      <c r="BD37" s="342"/>
      <c r="BE37" s="342">
        <v>0</v>
      </c>
      <c r="BF37" s="342"/>
      <c r="BG37" s="342">
        <v>0</v>
      </c>
      <c r="BH37" s="342">
        <v>0</v>
      </c>
      <c r="BI37" s="342"/>
      <c r="BJ37" s="342"/>
      <c r="BK37" s="342"/>
      <c r="BL37" s="170"/>
    </row>
    <row r="38" spans="1:64" ht="13.35" customHeight="1">
      <c r="A38" s="9" t="s">
        <v>30</v>
      </c>
      <c r="B38" s="98">
        <f t="shared" si="66"/>
        <v>182466</v>
      </c>
      <c r="C38" s="298">
        <v>136177</v>
      </c>
      <c r="D38" s="342"/>
      <c r="E38" s="342">
        <v>19</v>
      </c>
      <c r="F38" s="342">
        <v>0</v>
      </c>
      <c r="G38" s="298"/>
      <c r="H38" s="342"/>
      <c r="I38" s="298">
        <v>1116</v>
      </c>
      <c r="J38" s="342">
        <v>0</v>
      </c>
      <c r="K38" s="342"/>
      <c r="L38" s="342"/>
      <c r="M38" s="342"/>
      <c r="N38" s="342">
        <v>0</v>
      </c>
      <c r="O38" s="342">
        <v>2197</v>
      </c>
      <c r="P38" s="342"/>
      <c r="Q38" s="342">
        <v>0</v>
      </c>
      <c r="R38" s="342"/>
      <c r="S38" s="342">
        <v>0</v>
      </c>
      <c r="T38" s="342"/>
      <c r="U38" s="342"/>
      <c r="V38" s="342"/>
      <c r="W38" s="342"/>
      <c r="X38" s="342"/>
      <c r="Y38" s="342"/>
      <c r="Z38" s="342"/>
      <c r="AA38" s="342"/>
      <c r="AB38" s="342">
        <v>1834</v>
      </c>
      <c r="AC38" s="342"/>
      <c r="AD38" s="342"/>
      <c r="AE38" s="342">
        <v>0</v>
      </c>
      <c r="AF38" s="342">
        <v>2276</v>
      </c>
      <c r="AG38" s="342"/>
      <c r="AH38" s="342"/>
      <c r="AI38" s="342"/>
      <c r="AJ38" s="342"/>
      <c r="AK38" s="342"/>
      <c r="AL38" s="342">
        <v>0</v>
      </c>
      <c r="AM38" s="342"/>
      <c r="AN38" s="342"/>
      <c r="AO38" s="342"/>
      <c r="AP38" s="342"/>
      <c r="AQ38" s="342"/>
      <c r="AR38" s="342">
        <v>0</v>
      </c>
      <c r="AS38" s="342"/>
      <c r="AT38" s="342"/>
      <c r="AU38" s="342">
        <v>11049</v>
      </c>
      <c r="AV38" s="342"/>
      <c r="AW38" s="342">
        <v>0</v>
      </c>
      <c r="AX38" s="342">
        <v>0</v>
      </c>
      <c r="AY38" s="342">
        <v>0</v>
      </c>
      <c r="AZ38" s="342">
        <v>0</v>
      </c>
      <c r="BA38" s="342">
        <v>97</v>
      </c>
      <c r="BB38" s="342">
        <v>6369</v>
      </c>
      <c r="BC38" s="342"/>
      <c r="BD38" s="342"/>
      <c r="BE38" s="342">
        <v>0</v>
      </c>
      <c r="BF38" s="342"/>
      <c r="BG38" s="342">
        <v>21332</v>
      </c>
      <c r="BH38" s="342">
        <v>0</v>
      </c>
      <c r="BI38" s="342"/>
      <c r="BJ38" s="342"/>
      <c r="BK38" s="342"/>
      <c r="BL38" s="170"/>
    </row>
    <row r="39" spans="1:64" ht="13.35" customHeight="1">
      <c r="A39" s="9" t="s">
        <v>31</v>
      </c>
      <c r="B39" s="98">
        <f t="shared" si="66"/>
        <v>2037691.0009999999</v>
      </c>
      <c r="C39" s="298">
        <v>1405087</v>
      </c>
      <c r="D39" s="298"/>
      <c r="E39" s="298">
        <v>82152</v>
      </c>
      <c r="F39" s="298">
        <v>30294</v>
      </c>
      <c r="G39" s="298">
        <v>11799</v>
      </c>
      <c r="H39" s="342"/>
      <c r="I39" s="298">
        <v>5411</v>
      </c>
      <c r="J39" s="342">
        <v>0</v>
      </c>
      <c r="K39" s="298">
        <v>12250</v>
      </c>
      <c r="L39" s="298">
        <v>16976</v>
      </c>
      <c r="M39" s="298"/>
      <c r="N39" s="342">
        <v>0</v>
      </c>
      <c r="O39" s="342">
        <v>21811</v>
      </c>
      <c r="P39" s="342">
        <v>5194</v>
      </c>
      <c r="Q39" s="342">
        <v>5517</v>
      </c>
      <c r="R39" s="342"/>
      <c r="S39" s="342">
        <v>23386</v>
      </c>
      <c r="T39" s="342">
        <v>8805</v>
      </c>
      <c r="U39" s="342">
        <v>9280</v>
      </c>
      <c r="V39" s="342">
        <v>13719</v>
      </c>
      <c r="W39" s="342"/>
      <c r="X39" s="342"/>
      <c r="Y39" s="342">
        <v>12594</v>
      </c>
      <c r="Z39" s="342"/>
      <c r="AA39" s="342">
        <v>14057</v>
      </c>
      <c r="AB39" s="342">
        <v>16039</v>
      </c>
      <c r="AC39" s="342"/>
      <c r="AD39" s="342">
        <v>107152</v>
      </c>
      <c r="AE39" s="342">
        <v>3328</v>
      </c>
      <c r="AF39" s="342">
        <v>9308</v>
      </c>
      <c r="AG39" s="342"/>
      <c r="AH39" s="342"/>
      <c r="AI39" s="342">
        <v>11318</v>
      </c>
      <c r="AJ39" s="342">
        <v>2653</v>
      </c>
      <c r="AK39" s="342">
        <v>3160</v>
      </c>
      <c r="AL39" s="342">
        <v>625.00099999999998</v>
      </c>
      <c r="AM39" s="342"/>
      <c r="AN39" s="342">
        <v>10267</v>
      </c>
      <c r="AO39" s="342">
        <v>804</v>
      </c>
      <c r="AP39" s="342">
        <v>2332</v>
      </c>
      <c r="AQ39" s="342"/>
      <c r="AR39" s="342">
        <v>9100</v>
      </c>
      <c r="AS39" s="342"/>
      <c r="AT39" s="342">
        <v>3505</v>
      </c>
      <c r="AU39" s="342">
        <v>41208</v>
      </c>
      <c r="AV39" s="342"/>
      <c r="AW39" s="342">
        <v>19122</v>
      </c>
      <c r="AX39" s="342">
        <v>4960</v>
      </c>
      <c r="AY39" s="342">
        <v>7272</v>
      </c>
      <c r="AZ39" s="342">
        <v>0</v>
      </c>
      <c r="BA39" s="342">
        <v>13470</v>
      </c>
      <c r="BB39" s="342">
        <v>3876</v>
      </c>
      <c r="BC39" s="342">
        <v>14859</v>
      </c>
      <c r="BD39" s="342">
        <v>9776</v>
      </c>
      <c r="BE39" s="342">
        <v>0</v>
      </c>
      <c r="BF39" s="342">
        <v>2733</v>
      </c>
      <c r="BG39" s="342">
        <v>0</v>
      </c>
      <c r="BH39" s="342">
        <v>16218</v>
      </c>
      <c r="BI39" s="342"/>
      <c r="BJ39" s="342">
        <v>46274</v>
      </c>
      <c r="BK39" s="342"/>
      <c r="BL39" s="170"/>
    </row>
    <row r="40" spans="1:64" ht="13.35" customHeight="1">
      <c r="A40" s="9" t="s">
        <v>26</v>
      </c>
      <c r="B40" s="98">
        <f t="shared" si="66"/>
        <v>3324253.87</v>
      </c>
      <c r="C40" s="298">
        <v>2155321</v>
      </c>
      <c r="D40" s="298">
        <v>8222</v>
      </c>
      <c r="E40" s="298">
        <v>48688</v>
      </c>
      <c r="F40" s="298">
        <v>842</v>
      </c>
      <c r="G40" s="298">
        <v>11417</v>
      </c>
      <c r="H40" s="342">
        <v>10152</v>
      </c>
      <c r="I40" s="298">
        <v>96567</v>
      </c>
      <c r="J40" s="298">
        <v>92017</v>
      </c>
      <c r="K40" s="298">
        <v>3412</v>
      </c>
      <c r="L40" s="298">
        <v>9365</v>
      </c>
      <c r="M40" s="298">
        <v>22257</v>
      </c>
      <c r="N40" s="298">
        <v>24624</v>
      </c>
      <c r="O40" s="342">
        <v>61195</v>
      </c>
      <c r="P40" s="342">
        <v>1390</v>
      </c>
      <c r="Q40" s="342">
        <v>13599</v>
      </c>
      <c r="R40" s="342">
        <v>44638</v>
      </c>
      <c r="S40" s="342">
        <v>29306</v>
      </c>
      <c r="T40" s="342">
        <v>1121</v>
      </c>
      <c r="U40" s="342">
        <v>14107</v>
      </c>
      <c r="V40" s="342">
        <v>1165</v>
      </c>
      <c r="W40" s="342">
        <v>2018</v>
      </c>
      <c r="X40" s="342">
        <v>952</v>
      </c>
      <c r="Y40" s="342">
        <v>3249</v>
      </c>
      <c r="Z40" s="342">
        <v>6806</v>
      </c>
      <c r="AA40" s="342">
        <v>3535</v>
      </c>
      <c r="AB40" s="342">
        <v>4247</v>
      </c>
      <c r="AC40" s="342">
        <v>5151</v>
      </c>
      <c r="AD40" s="342">
        <v>12166</v>
      </c>
      <c r="AE40" s="342">
        <v>6111</v>
      </c>
      <c r="AF40" s="342">
        <v>2242</v>
      </c>
      <c r="AG40" s="342">
        <v>6314</v>
      </c>
      <c r="AH40" s="342">
        <v>6305</v>
      </c>
      <c r="AI40" s="342">
        <v>804</v>
      </c>
      <c r="AJ40" s="342">
        <v>341</v>
      </c>
      <c r="AK40" s="342">
        <v>8691</v>
      </c>
      <c r="AL40" s="342">
        <v>11053.87</v>
      </c>
      <c r="AM40" s="342">
        <v>8524</v>
      </c>
      <c r="AN40" s="342">
        <v>14137</v>
      </c>
      <c r="AO40" s="342">
        <v>19276</v>
      </c>
      <c r="AP40" s="342">
        <v>25730</v>
      </c>
      <c r="AQ40" s="342">
        <v>24517</v>
      </c>
      <c r="AR40" s="342">
        <v>12236</v>
      </c>
      <c r="AS40" s="342">
        <v>413</v>
      </c>
      <c r="AT40" s="342">
        <v>12360</v>
      </c>
      <c r="AU40" s="342">
        <v>103145</v>
      </c>
      <c r="AV40" s="342">
        <v>7875</v>
      </c>
      <c r="AW40" s="342">
        <v>25481</v>
      </c>
      <c r="AX40" s="342">
        <v>2190</v>
      </c>
      <c r="AY40" s="342">
        <v>5104</v>
      </c>
      <c r="AZ40" s="342">
        <v>34224</v>
      </c>
      <c r="BA40" s="342">
        <v>2459</v>
      </c>
      <c r="BB40" s="342">
        <v>55288</v>
      </c>
      <c r="BC40" s="342">
        <v>9881</v>
      </c>
      <c r="BD40" s="342">
        <v>21770</v>
      </c>
      <c r="BE40" s="342">
        <v>17226</v>
      </c>
      <c r="BF40" s="342">
        <v>23764</v>
      </c>
      <c r="BG40" s="342">
        <v>9439</v>
      </c>
      <c r="BH40" s="342">
        <v>15994</v>
      </c>
      <c r="BI40" s="342">
        <v>15366</v>
      </c>
      <c r="BJ40" s="342"/>
      <c r="BK40" s="342">
        <v>128464</v>
      </c>
      <c r="BL40" s="170"/>
    </row>
    <row r="41" spans="1:64" ht="13.35" customHeight="1" thickBot="1">
      <c r="A41" s="10"/>
      <c r="B41" s="100"/>
      <c r="C41" s="342"/>
      <c r="D41" s="342"/>
      <c r="E41" s="342"/>
      <c r="F41" s="342"/>
      <c r="G41" s="342"/>
      <c r="H41" s="342"/>
      <c r="I41" s="342"/>
      <c r="J41" s="342"/>
      <c r="K41" s="342"/>
      <c r="L41" s="342"/>
      <c r="M41" s="342"/>
      <c r="N41" s="342"/>
      <c r="O41" s="342"/>
      <c r="P41" s="342"/>
      <c r="Q41" s="342"/>
      <c r="R41" s="342"/>
      <c r="S41" s="342"/>
      <c r="T41" s="342"/>
      <c r="U41" s="342"/>
      <c r="V41" s="342"/>
      <c r="W41" s="342"/>
      <c r="X41" s="342"/>
      <c r="Y41" s="342"/>
      <c r="Z41" s="342"/>
      <c r="AA41" s="342"/>
      <c r="AB41" s="342"/>
      <c r="AC41" s="342"/>
      <c r="AD41" s="342"/>
      <c r="AE41" s="342"/>
      <c r="AF41" s="342"/>
      <c r="AG41" s="342"/>
      <c r="AH41" s="342"/>
      <c r="AI41" s="342"/>
      <c r="AJ41" s="342"/>
      <c r="AK41" s="342"/>
      <c r="AL41" s="342"/>
      <c r="AM41" s="342"/>
      <c r="AN41" s="342"/>
      <c r="AO41" s="342"/>
      <c r="AP41" s="342"/>
      <c r="AQ41" s="342"/>
      <c r="AR41" s="342"/>
      <c r="AS41" s="342"/>
      <c r="AT41" s="342"/>
      <c r="AU41" s="342"/>
      <c r="AV41" s="342"/>
      <c r="AW41" s="342"/>
      <c r="AX41" s="342"/>
      <c r="AY41" s="342"/>
      <c r="AZ41" s="342"/>
      <c r="BA41" s="342"/>
      <c r="BB41" s="342"/>
      <c r="BC41" s="342"/>
      <c r="BD41" s="342"/>
      <c r="BE41" s="342"/>
      <c r="BF41" s="342"/>
      <c r="BG41" s="342"/>
      <c r="BH41" s="342"/>
      <c r="BI41" s="342"/>
      <c r="BJ41" s="342"/>
      <c r="BK41" s="342"/>
      <c r="BL41" s="170"/>
    </row>
    <row r="42" spans="1:64" ht="13.35" customHeight="1" thickBot="1">
      <c r="A42" s="41" t="s">
        <v>32</v>
      </c>
      <c r="B42" s="105"/>
      <c r="C42" s="343"/>
      <c r="D42" s="343"/>
      <c r="E42" s="343"/>
      <c r="F42" s="343"/>
      <c r="G42" s="343"/>
      <c r="H42" s="343"/>
      <c r="I42" s="343"/>
      <c r="J42" s="343"/>
      <c r="K42" s="343"/>
      <c r="L42" s="343"/>
      <c r="M42" s="343"/>
      <c r="N42" s="343"/>
      <c r="O42" s="343"/>
      <c r="P42" s="343"/>
      <c r="Q42" s="343"/>
      <c r="R42" s="343"/>
      <c r="S42" s="343"/>
      <c r="T42" s="343"/>
      <c r="U42" s="343"/>
      <c r="V42" s="343"/>
      <c r="W42" s="343"/>
      <c r="X42" s="343"/>
      <c r="Y42" s="343"/>
      <c r="Z42" s="343"/>
      <c r="AA42" s="343"/>
      <c r="AB42" s="343"/>
      <c r="AC42" s="343"/>
      <c r="AD42" s="343"/>
      <c r="AE42" s="343"/>
      <c r="AF42" s="343"/>
      <c r="AG42" s="343"/>
      <c r="AH42" s="343"/>
      <c r="AI42" s="343"/>
      <c r="AJ42" s="343"/>
      <c r="AK42" s="343"/>
      <c r="AL42" s="343"/>
      <c r="AM42" s="343"/>
      <c r="AN42" s="343"/>
      <c r="AO42" s="343"/>
      <c r="AP42" s="343"/>
      <c r="AQ42" s="343"/>
      <c r="AR42" s="343"/>
      <c r="AS42" s="343"/>
      <c r="AT42" s="343"/>
      <c r="AU42" s="343"/>
      <c r="AV42" s="343"/>
      <c r="AW42" s="343"/>
      <c r="AX42" s="343"/>
      <c r="AY42" s="343"/>
      <c r="AZ42" s="343"/>
      <c r="BA42" s="343"/>
      <c r="BB42" s="343"/>
      <c r="BC42" s="343"/>
      <c r="BD42" s="343"/>
      <c r="BE42" s="343"/>
      <c r="BF42" s="343"/>
      <c r="BG42" s="343"/>
      <c r="BH42" s="343"/>
      <c r="BI42" s="343"/>
      <c r="BJ42" s="343"/>
      <c r="BK42" s="343"/>
      <c r="BL42" s="170"/>
    </row>
    <row r="43" spans="1:64" ht="13.35" customHeight="1">
      <c r="A43" s="19" t="s">
        <v>12</v>
      </c>
      <c r="B43" s="98">
        <f>B16</f>
        <v>30689424.522999998</v>
      </c>
      <c r="C43" s="342">
        <v>17166908</v>
      </c>
      <c r="D43" s="298">
        <v>39595</v>
      </c>
      <c r="E43" s="298">
        <v>110739</v>
      </c>
      <c r="F43" s="298">
        <v>54332</v>
      </c>
      <c r="G43" s="298">
        <v>60012</v>
      </c>
      <c r="H43" s="298">
        <v>17195</v>
      </c>
      <c r="I43" s="342">
        <v>442099</v>
      </c>
      <c r="J43" s="298">
        <v>744839</v>
      </c>
      <c r="K43" s="298">
        <v>49343</v>
      </c>
      <c r="L43" s="298">
        <v>179357</v>
      </c>
      <c r="M43" s="298">
        <v>115440</v>
      </c>
      <c r="N43" s="298">
        <v>20403</v>
      </c>
      <c r="O43" s="342">
        <v>2742099</v>
      </c>
      <c r="P43" s="342">
        <v>25703</v>
      </c>
      <c r="Q43" s="342">
        <v>36506</v>
      </c>
      <c r="R43" s="342">
        <v>349891</v>
      </c>
      <c r="S43" s="342">
        <v>415482</v>
      </c>
      <c r="T43" s="342">
        <v>34982</v>
      </c>
      <c r="U43" s="342">
        <v>185404</v>
      </c>
      <c r="V43" s="342">
        <v>61879</v>
      </c>
      <c r="W43" s="342">
        <v>51267</v>
      </c>
      <c r="X43" s="342">
        <v>400397</v>
      </c>
      <c r="Y43" s="342">
        <v>140648</v>
      </c>
      <c r="Z43" s="342">
        <v>58207</v>
      </c>
      <c r="AA43" s="342">
        <v>55274</v>
      </c>
      <c r="AB43" s="342">
        <v>104431</v>
      </c>
      <c r="AC43" s="342">
        <v>334548</v>
      </c>
      <c r="AD43" s="342">
        <v>1127555</v>
      </c>
      <c r="AE43" s="342">
        <v>36312</v>
      </c>
      <c r="AF43" s="342">
        <v>45015</v>
      </c>
      <c r="AG43" s="342">
        <v>179256</v>
      </c>
      <c r="AH43" s="342">
        <v>81373</v>
      </c>
      <c r="AI43" s="342">
        <v>67123</v>
      </c>
      <c r="AJ43" s="342">
        <v>246190</v>
      </c>
      <c r="AK43" s="342">
        <v>52068</v>
      </c>
      <c r="AL43" s="342">
        <v>121139.125</v>
      </c>
      <c r="AM43" s="342">
        <v>306907</v>
      </c>
      <c r="AN43" s="342">
        <v>32833</v>
      </c>
      <c r="AO43" s="342">
        <v>71370</v>
      </c>
      <c r="AP43" s="342">
        <v>19144</v>
      </c>
      <c r="AQ43" s="342">
        <v>46953</v>
      </c>
      <c r="AR43" s="342">
        <v>48327.398000000001</v>
      </c>
      <c r="AS43" s="342">
        <v>239891</v>
      </c>
      <c r="AT43" s="342">
        <v>32269</v>
      </c>
      <c r="AU43" s="342">
        <v>1422543</v>
      </c>
      <c r="AV43" s="342">
        <v>34959</v>
      </c>
      <c r="AW43" s="342">
        <v>132080</v>
      </c>
      <c r="AX43" s="342">
        <v>34957</v>
      </c>
      <c r="AY43" s="342">
        <v>31438</v>
      </c>
      <c r="AZ43" s="342">
        <v>395470</v>
      </c>
      <c r="BA43" s="342">
        <v>143873</v>
      </c>
      <c r="BB43" s="342">
        <v>576178</v>
      </c>
      <c r="BC43" s="342">
        <v>49693</v>
      </c>
      <c r="BD43" s="342">
        <v>38392</v>
      </c>
      <c r="BE43" s="342">
        <v>417757</v>
      </c>
      <c r="BF43" s="342">
        <v>38460</v>
      </c>
      <c r="BG43" s="342">
        <v>43053</v>
      </c>
      <c r="BH43" s="342">
        <v>188494</v>
      </c>
      <c r="BI43" s="342">
        <v>42541</v>
      </c>
      <c r="BJ43" s="342">
        <v>69091</v>
      </c>
      <c r="BK43" s="342">
        <v>279740</v>
      </c>
      <c r="BL43" s="170"/>
    </row>
    <row r="44" spans="1:64" ht="13.35" customHeight="1">
      <c r="A44" s="19" t="s">
        <v>27</v>
      </c>
      <c r="B44" s="98">
        <f>B35</f>
        <v>9614262.6999999993</v>
      </c>
      <c r="C44" s="342">
        <v>6537020</v>
      </c>
      <c r="D44" s="298">
        <v>8222</v>
      </c>
      <c r="E44" s="298">
        <v>130859</v>
      </c>
      <c r="F44" s="298">
        <v>31136</v>
      </c>
      <c r="G44" s="298">
        <v>24521</v>
      </c>
      <c r="H44" s="342">
        <v>10152</v>
      </c>
      <c r="I44" s="298">
        <v>109280</v>
      </c>
      <c r="J44" s="298">
        <v>379011</v>
      </c>
      <c r="K44" s="298">
        <v>19278</v>
      </c>
      <c r="L44" s="298">
        <v>31230</v>
      </c>
      <c r="M44" s="298">
        <v>22257</v>
      </c>
      <c r="N44" s="298">
        <v>24624</v>
      </c>
      <c r="O44" s="342">
        <v>175510</v>
      </c>
      <c r="P44" s="342">
        <v>6584</v>
      </c>
      <c r="Q44" s="342">
        <v>19116</v>
      </c>
      <c r="R44" s="342">
        <v>44638</v>
      </c>
      <c r="S44" s="342">
        <v>59493</v>
      </c>
      <c r="T44" s="342">
        <v>10311</v>
      </c>
      <c r="U44" s="342">
        <v>24904</v>
      </c>
      <c r="V44" s="342">
        <v>14884</v>
      </c>
      <c r="W44" s="342">
        <v>2018</v>
      </c>
      <c r="X44" s="342">
        <v>61362</v>
      </c>
      <c r="Y44" s="342">
        <v>16648</v>
      </c>
      <c r="Z44" s="342">
        <v>6806</v>
      </c>
      <c r="AA44" s="342">
        <v>17592</v>
      </c>
      <c r="AB44" s="342">
        <v>24073</v>
      </c>
      <c r="AC44" s="342">
        <v>5151</v>
      </c>
      <c r="AD44" s="342">
        <v>120344</v>
      </c>
      <c r="AE44" s="342">
        <v>9439</v>
      </c>
      <c r="AF44" s="342">
        <v>13826</v>
      </c>
      <c r="AG44" s="342">
        <v>6314</v>
      </c>
      <c r="AH44" s="342">
        <v>6305</v>
      </c>
      <c r="AI44" s="342">
        <v>12122</v>
      </c>
      <c r="AJ44" s="342">
        <v>22026</v>
      </c>
      <c r="AK44" s="342">
        <v>11851</v>
      </c>
      <c r="AL44" s="342">
        <v>17884.7</v>
      </c>
      <c r="AM44" s="342">
        <v>126028</v>
      </c>
      <c r="AN44" s="342">
        <v>24404</v>
      </c>
      <c r="AO44" s="342">
        <v>21877</v>
      </c>
      <c r="AP44" s="342">
        <v>28062</v>
      </c>
      <c r="AQ44" s="342">
        <v>24584</v>
      </c>
      <c r="AR44" s="342">
        <v>21336</v>
      </c>
      <c r="AS44" s="342">
        <v>76793</v>
      </c>
      <c r="AT44" s="342">
        <v>15865</v>
      </c>
      <c r="AU44" s="342">
        <v>337250</v>
      </c>
      <c r="AV44" s="342">
        <v>7875</v>
      </c>
      <c r="AW44" s="342">
        <v>46546</v>
      </c>
      <c r="AX44" s="342">
        <v>13939</v>
      </c>
      <c r="AY44" s="342">
        <v>12376</v>
      </c>
      <c r="AZ44" s="342">
        <v>255392</v>
      </c>
      <c r="BA44" s="342">
        <v>16026</v>
      </c>
      <c r="BB44" s="342">
        <v>65533</v>
      </c>
      <c r="BC44" s="342">
        <v>24740</v>
      </c>
      <c r="BD44" s="342">
        <v>31546</v>
      </c>
      <c r="BE44" s="342">
        <v>147715</v>
      </c>
      <c r="BF44" s="342">
        <v>26497</v>
      </c>
      <c r="BG44" s="342">
        <v>30771</v>
      </c>
      <c r="BH44" s="342">
        <v>32212</v>
      </c>
      <c r="BI44" s="342">
        <v>15366</v>
      </c>
      <c r="BJ44" s="342">
        <v>46274</v>
      </c>
      <c r="BK44" s="342">
        <v>128464</v>
      </c>
      <c r="BL44" s="170"/>
    </row>
    <row r="45" spans="1:64" ht="13.35" customHeight="1">
      <c r="A45" s="10"/>
      <c r="B45" s="100"/>
      <c r="C45" s="342"/>
      <c r="D45" s="342"/>
      <c r="E45" s="342"/>
      <c r="F45" s="342"/>
      <c r="G45" s="342"/>
      <c r="H45" s="342"/>
      <c r="I45" s="342"/>
      <c r="J45" s="342"/>
      <c r="K45" s="342"/>
      <c r="L45" s="342"/>
      <c r="M45" s="342"/>
      <c r="N45" s="342"/>
      <c r="O45" s="342"/>
      <c r="P45" s="342"/>
      <c r="Q45" s="342"/>
      <c r="R45" s="342"/>
      <c r="S45" s="342"/>
      <c r="T45" s="342"/>
      <c r="U45" s="342"/>
      <c r="V45" s="342"/>
      <c r="W45" s="342"/>
      <c r="X45" s="342"/>
      <c r="Y45" s="342"/>
      <c r="Z45" s="342"/>
      <c r="AA45" s="342"/>
      <c r="AB45" s="342"/>
      <c r="AC45" s="342"/>
      <c r="AD45" s="342"/>
      <c r="AE45" s="342"/>
      <c r="AF45" s="342"/>
      <c r="AG45" s="342"/>
      <c r="AH45" s="342"/>
      <c r="AI45" s="342"/>
      <c r="AJ45" s="342"/>
      <c r="AK45" s="342"/>
      <c r="AL45" s="342"/>
      <c r="AM45" s="342"/>
      <c r="AN45" s="342"/>
      <c r="AO45" s="342"/>
      <c r="AP45" s="342"/>
      <c r="AQ45" s="342"/>
      <c r="AR45" s="342"/>
      <c r="AS45" s="342"/>
      <c r="AT45" s="342"/>
      <c r="AU45" s="342"/>
      <c r="AV45" s="342"/>
      <c r="AW45" s="342"/>
      <c r="AX45" s="342"/>
      <c r="AY45" s="342"/>
      <c r="AZ45" s="342"/>
      <c r="BA45" s="342"/>
      <c r="BB45" s="342"/>
      <c r="BC45" s="342"/>
      <c r="BD45" s="342"/>
      <c r="BE45" s="342"/>
      <c r="BF45" s="342"/>
      <c r="BG45" s="342"/>
      <c r="BH45" s="342"/>
      <c r="BI45" s="342"/>
      <c r="BJ45" s="342"/>
      <c r="BK45" s="342"/>
      <c r="BL45" s="170"/>
    </row>
    <row r="46" spans="1:64" ht="13.35" customHeight="1">
      <c r="A46" s="18" t="s">
        <v>33</v>
      </c>
      <c r="B46" s="101">
        <f>SUM(B43:B44)</f>
        <v>40303687.222999997</v>
      </c>
      <c r="C46" s="101">
        <f t="shared" ref="C46:BK46" si="67">SUM(C43:C44)</f>
        <v>23703928</v>
      </c>
      <c r="D46" s="101">
        <f t="shared" si="67"/>
        <v>47817</v>
      </c>
      <c r="E46" s="340">
        <f t="shared" si="67"/>
        <v>241598</v>
      </c>
      <c r="F46" s="340">
        <f t="shared" si="67"/>
        <v>85468</v>
      </c>
      <c r="G46" s="101">
        <f t="shared" si="67"/>
        <v>84533</v>
      </c>
      <c r="H46" s="101">
        <f t="shared" si="67"/>
        <v>27347</v>
      </c>
      <c r="I46" s="101">
        <f t="shared" si="67"/>
        <v>551379</v>
      </c>
      <c r="J46" s="101">
        <f t="shared" si="67"/>
        <v>1123850</v>
      </c>
      <c r="K46" s="101">
        <f t="shared" si="67"/>
        <v>68621</v>
      </c>
      <c r="L46" s="101">
        <f t="shared" si="67"/>
        <v>210587</v>
      </c>
      <c r="M46" s="101">
        <f t="shared" si="67"/>
        <v>137697</v>
      </c>
      <c r="N46" s="101">
        <f t="shared" si="67"/>
        <v>45027</v>
      </c>
      <c r="O46" s="101">
        <f t="shared" si="67"/>
        <v>2917609</v>
      </c>
      <c r="P46" s="101">
        <f t="shared" si="67"/>
        <v>32287</v>
      </c>
      <c r="Q46" s="101">
        <f t="shared" si="67"/>
        <v>55622</v>
      </c>
      <c r="R46" s="101">
        <f t="shared" si="67"/>
        <v>394529</v>
      </c>
      <c r="S46" s="101">
        <f t="shared" si="67"/>
        <v>474975</v>
      </c>
      <c r="T46" s="101">
        <f t="shared" si="67"/>
        <v>45293</v>
      </c>
      <c r="U46" s="101">
        <f t="shared" si="67"/>
        <v>210308</v>
      </c>
      <c r="V46" s="101">
        <f t="shared" si="67"/>
        <v>76763</v>
      </c>
      <c r="W46" s="101">
        <f t="shared" si="67"/>
        <v>53285</v>
      </c>
      <c r="X46" s="101">
        <f t="shared" si="67"/>
        <v>461759</v>
      </c>
      <c r="Y46" s="101">
        <f t="shared" si="67"/>
        <v>157296</v>
      </c>
      <c r="Z46" s="101">
        <f t="shared" si="67"/>
        <v>65013</v>
      </c>
      <c r="AA46" s="101">
        <f t="shared" si="67"/>
        <v>72866</v>
      </c>
      <c r="AB46" s="101">
        <f t="shared" si="67"/>
        <v>128504</v>
      </c>
      <c r="AC46" s="101">
        <f t="shared" si="67"/>
        <v>339699</v>
      </c>
      <c r="AD46" s="101">
        <f t="shared" si="67"/>
        <v>1247899</v>
      </c>
      <c r="AE46" s="101">
        <f t="shared" si="67"/>
        <v>45751</v>
      </c>
      <c r="AF46" s="101">
        <f t="shared" si="67"/>
        <v>58841</v>
      </c>
      <c r="AG46" s="101">
        <f t="shared" si="67"/>
        <v>185570</v>
      </c>
      <c r="AH46" s="101">
        <f t="shared" si="67"/>
        <v>87678</v>
      </c>
      <c r="AI46" s="101">
        <f t="shared" si="67"/>
        <v>79245</v>
      </c>
      <c r="AJ46" s="101">
        <f t="shared" si="67"/>
        <v>268216</v>
      </c>
      <c r="AK46" s="101">
        <f t="shared" si="67"/>
        <v>63919</v>
      </c>
      <c r="AL46" s="101">
        <f t="shared" si="67"/>
        <v>139023.82500000001</v>
      </c>
      <c r="AM46" s="101">
        <f t="shared" si="67"/>
        <v>432935</v>
      </c>
      <c r="AN46" s="101">
        <f t="shared" si="67"/>
        <v>57237</v>
      </c>
      <c r="AO46" s="101">
        <f t="shared" si="67"/>
        <v>93247</v>
      </c>
      <c r="AP46" s="101">
        <f t="shared" si="67"/>
        <v>47206</v>
      </c>
      <c r="AQ46" s="101">
        <f t="shared" si="67"/>
        <v>71537</v>
      </c>
      <c r="AR46" s="101">
        <f t="shared" si="67"/>
        <v>69663.398000000001</v>
      </c>
      <c r="AS46" s="101">
        <f t="shared" si="67"/>
        <v>316684</v>
      </c>
      <c r="AT46" s="101">
        <f t="shared" si="67"/>
        <v>48134</v>
      </c>
      <c r="AU46" s="101">
        <f t="shared" si="67"/>
        <v>1759793</v>
      </c>
      <c r="AV46" s="101">
        <f t="shared" si="67"/>
        <v>42834</v>
      </c>
      <c r="AW46" s="101">
        <f t="shared" si="67"/>
        <v>178626</v>
      </c>
      <c r="AX46" s="101">
        <f t="shared" si="67"/>
        <v>48896</v>
      </c>
      <c r="AY46" s="101">
        <f t="shared" si="67"/>
        <v>43814</v>
      </c>
      <c r="AZ46" s="101">
        <f t="shared" si="67"/>
        <v>650862</v>
      </c>
      <c r="BA46" s="101">
        <f t="shared" si="67"/>
        <v>159899</v>
      </c>
      <c r="BB46" s="101">
        <f t="shared" si="67"/>
        <v>641711</v>
      </c>
      <c r="BC46" s="101">
        <f t="shared" si="67"/>
        <v>74433</v>
      </c>
      <c r="BD46" s="101">
        <f t="shared" si="67"/>
        <v>69938</v>
      </c>
      <c r="BE46" s="101">
        <f t="shared" si="67"/>
        <v>565472</v>
      </c>
      <c r="BF46" s="101">
        <f t="shared" si="67"/>
        <v>64957</v>
      </c>
      <c r="BG46" s="101">
        <f t="shared" si="67"/>
        <v>73824</v>
      </c>
      <c r="BH46" s="101">
        <f t="shared" si="67"/>
        <v>220706</v>
      </c>
      <c r="BI46" s="101">
        <f t="shared" si="67"/>
        <v>57907</v>
      </c>
      <c r="BJ46" s="101">
        <f t="shared" si="67"/>
        <v>115365</v>
      </c>
      <c r="BK46" s="101">
        <f t="shared" si="67"/>
        <v>408204</v>
      </c>
    </row>
    <row r="47" spans="1:64" s="22" customFormat="1" ht="12" customHeight="1">
      <c r="A47" s="20"/>
      <c r="B47" s="21"/>
      <c r="D47" s="27"/>
      <c r="E47" s="341"/>
      <c r="F47" s="341"/>
      <c r="G47" s="27"/>
      <c r="H47" s="27"/>
      <c r="I47" s="27"/>
      <c r="X47" s="27"/>
      <c r="Y47" s="27"/>
      <c r="Z47" s="27"/>
      <c r="AA47" s="27"/>
      <c r="AB47" s="27"/>
      <c r="AC47" s="27"/>
      <c r="AR47" s="27"/>
      <c r="AS47" s="27"/>
      <c r="AT47" s="27"/>
      <c r="AU47" s="27"/>
      <c r="AV47" s="27"/>
      <c r="AW47" s="27"/>
    </row>
    <row r="48" spans="1:64" s="22" customFormat="1" ht="12.75" customHeight="1">
      <c r="A48" s="23"/>
      <c r="B48" s="21"/>
      <c r="D48" s="27"/>
      <c r="E48" s="341"/>
      <c r="F48" s="341"/>
      <c r="G48" s="27"/>
      <c r="H48" s="27"/>
      <c r="I48" s="27"/>
      <c r="X48" s="27"/>
      <c r="Y48" s="27"/>
      <c r="Z48" s="27"/>
      <c r="AA48" s="27"/>
      <c r="AB48" s="27"/>
      <c r="AC48" s="27"/>
      <c r="AR48" s="27"/>
      <c r="AS48" s="27"/>
      <c r="AT48" s="27"/>
      <c r="AU48" s="27"/>
      <c r="AV48" s="27"/>
      <c r="AW48" s="27"/>
    </row>
    <row r="49" spans="1:49" s="22" customFormat="1" ht="12.75" customHeight="1">
      <c r="A49" s="24"/>
      <c r="B49" s="21"/>
      <c r="D49" s="27"/>
      <c r="E49" s="341"/>
      <c r="F49" s="341"/>
      <c r="G49" s="27"/>
      <c r="H49" s="27"/>
      <c r="I49" s="27"/>
      <c r="X49" s="27"/>
      <c r="Y49" s="27"/>
      <c r="Z49" s="27"/>
      <c r="AA49" s="27"/>
      <c r="AB49" s="27"/>
      <c r="AC49" s="27"/>
      <c r="AR49" s="27"/>
      <c r="AS49" s="27"/>
      <c r="AT49" s="27"/>
      <c r="AU49" s="27"/>
      <c r="AV49" s="27"/>
      <c r="AW49" s="27"/>
    </row>
    <row r="50" spans="1:49">
      <c r="A50" s="23"/>
    </row>
    <row r="51" spans="1:49">
      <c r="A51" s="23"/>
    </row>
    <row r="52" spans="1:49">
      <c r="A52" s="23"/>
    </row>
  </sheetData>
  <phoneticPr fontId="5" type="noConversion"/>
  <pageMargins left="0.75" right="0.75" top="1" bottom="1" header="0.5" footer="0.5"/>
  <pageSetup paperSize="9" orientation="portrait" horizontalDpi="0" verticalDpi="0" r:id="rId1"/>
  <headerFooter alignWithMargins="0"/>
  <drawing r:id="rId2"/>
</worksheet>
</file>

<file path=xl/worksheets/sheet19.xml><?xml version="1.0" encoding="utf-8"?>
<worksheet xmlns="http://schemas.openxmlformats.org/spreadsheetml/2006/main" xmlns:r="http://schemas.openxmlformats.org/officeDocument/2006/relationships">
  <dimension ref="A1:BL52"/>
  <sheetViews>
    <sheetView workbookViewId="0">
      <pane xSplit="1" ySplit="4" topLeftCell="B5" activePane="bottomRight" state="frozen"/>
      <selection pane="topRight" activeCell="B1" sqref="B1"/>
      <selection pane="bottomLeft" activeCell="A5" sqref="A5"/>
      <selection pane="bottomRight" activeCell="B8" sqref="B8"/>
    </sheetView>
  </sheetViews>
  <sheetFormatPr defaultRowHeight="12.75"/>
  <cols>
    <col min="1" max="1" width="45.42578125" style="11" customWidth="1"/>
    <col min="2" max="2" width="12.7109375" style="11" customWidth="1"/>
    <col min="3" max="3" width="13.140625" style="2" customWidth="1"/>
    <col min="4" max="4" width="12.85546875" style="355" bestFit="1" customWidth="1"/>
    <col min="5" max="5" width="12.5703125" style="338" customWidth="1"/>
    <col min="6" max="6" width="11.85546875" style="338" customWidth="1"/>
    <col min="7" max="7" width="11.5703125" style="355" customWidth="1"/>
    <col min="8" max="8" width="10.140625" style="355" customWidth="1"/>
    <col min="9" max="9" width="13.42578125" style="355" customWidth="1"/>
    <col min="10" max="10" width="12.140625" style="2" customWidth="1"/>
    <col min="11" max="11" width="9.85546875" style="2" bestFit="1" customWidth="1"/>
    <col min="12" max="12" width="10.7109375" style="2" bestFit="1" customWidth="1"/>
    <col min="13" max="14" width="9.85546875" style="2" bestFit="1" customWidth="1"/>
    <col min="15" max="15" width="13.7109375" style="2" customWidth="1"/>
    <col min="16" max="16" width="11.140625" style="2" customWidth="1"/>
    <col min="17" max="17" width="9.140625" style="2"/>
    <col min="18" max="18" width="13.5703125" style="2" customWidth="1"/>
    <col min="19" max="19" width="10.140625" style="2" customWidth="1"/>
    <col min="20" max="20" width="9.140625" style="2"/>
    <col min="21" max="21" width="13.42578125" style="2" customWidth="1"/>
    <col min="22" max="22" width="11.140625" style="2" customWidth="1"/>
    <col min="23" max="23" width="10" style="2" bestFit="1" customWidth="1"/>
    <col min="24" max="24" width="11.7109375" style="355" customWidth="1"/>
    <col min="25" max="25" width="8.7109375" style="355" bestFit="1" customWidth="1"/>
    <col min="26" max="26" width="10.28515625" style="355" customWidth="1"/>
    <col min="27" max="27" width="10.5703125" style="355" customWidth="1"/>
    <col min="28" max="28" width="11" style="355" customWidth="1"/>
    <col min="29" max="29" width="10.5703125" style="355" customWidth="1"/>
    <col min="30" max="30" width="11.5703125" style="2" customWidth="1"/>
    <col min="31" max="31" width="10.42578125" style="2" customWidth="1"/>
    <col min="32" max="32" width="10.85546875" style="2" customWidth="1"/>
    <col min="33" max="33" width="10.5703125" style="2" customWidth="1"/>
    <col min="34" max="34" width="9.140625" style="2"/>
    <col min="35" max="35" width="11" style="2" customWidth="1"/>
    <col min="36" max="37" width="10.42578125" style="2" customWidth="1"/>
    <col min="38" max="38" width="11.28515625" style="2" customWidth="1"/>
    <col min="39" max="39" width="12.85546875" style="2" customWidth="1"/>
    <col min="40" max="40" width="14.140625" style="2" customWidth="1"/>
    <col min="41" max="41" width="10.7109375" style="2" customWidth="1"/>
    <col min="42" max="42" width="10" style="2" customWidth="1"/>
    <col min="43" max="43" width="12.28515625" style="2" customWidth="1"/>
    <col min="44" max="44" width="9.5703125" style="355" customWidth="1"/>
    <col min="45" max="45" width="11.42578125" style="355" customWidth="1"/>
    <col min="46" max="46" width="10.42578125" style="355" customWidth="1"/>
    <col min="47" max="47" width="11.140625" style="355" customWidth="1"/>
    <col min="48" max="48" width="9.7109375" style="355" customWidth="1"/>
    <col min="49" max="49" width="10.85546875" style="355" customWidth="1"/>
    <col min="50" max="50" width="9.5703125" style="2" customWidth="1"/>
    <col min="51" max="51" width="10.42578125" style="2" customWidth="1"/>
    <col min="52" max="52" width="11.7109375" style="2" customWidth="1"/>
    <col min="53" max="53" width="12.140625" style="2" customWidth="1"/>
    <col min="54" max="54" width="11.85546875" style="2" customWidth="1"/>
    <col min="55" max="55" width="12.140625" style="2" customWidth="1"/>
    <col min="56" max="56" width="11.5703125" style="2" customWidth="1"/>
    <col min="57" max="57" width="12" style="2" customWidth="1"/>
    <col min="58" max="58" width="11" style="2" customWidth="1"/>
    <col min="59" max="59" width="11.42578125" customWidth="1"/>
    <col min="60" max="60" width="12.85546875" style="2" customWidth="1"/>
    <col min="61" max="61" width="12.140625" style="2" customWidth="1"/>
    <col min="62" max="62" width="12.5703125" style="2" customWidth="1"/>
    <col min="63" max="63" width="12.28515625" style="2" customWidth="1"/>
    <col min="64" max="16384" width="9.140625" style="2"/>
  </cols>
  <sheetData>
    <row r="1" spans="1:64" ht="50.25" customHeight="1" thickBot="1">
      <c r="A1" s="42" t="s">
        <v>302</v>
      </c>
      <c r="B1" s="2"/>
      <c r="D1" s="2"/>
      <c r="E1" s="2"/>
      <c r="F1" s="2"/>
      <c r="G1" s="2"/>
      <c r="H1" s="2"/>
      <c r="I1" s="2"/>
    </row>
    <row r="2" spans="1:64" ht="13.5" thickBot="1">
      <c r="A2" s="13"/>
      <c r="B2" s="12"/>
    </row>
    <row r="3" spans="1:64" ht="15" customHeight="1">
      <c r="A3" s="109" t="s">
        <v>2</v>
      </c>
      <c r="B3" s="119" t="s">
        <v>44</v>
      </c>
      <c r="C3" s="125" t="s">
        <v>50</v>
      </c>
      <c r="D3" s="125" t="s">
        <v>51</v>
      </c>
      <c r="E3" s="359" t="s">
        <v>52</v>
      </c>
      <c r="F3" s="359" t="s">
        <v>53</v>
      </c>
      <c r="G3" s="125" t="s">
        <v>54</v>
      </c>
      <c r="H3" s="125" t="s">
        <v>55</v>
      </c>
      <c r="I3" s="125" t="s">
        <v>56</v>
      </c>
      <c r="J3" s="125" t="s">
        <v>57</v>
      </c>
      <c r="K3" s="125" t="s">
        <v>58</v>
      </c>
      <c r="L3" s="125" t="s">
        <v>59</v>
      </c>
      <c r="M3" s="125" t="s">
        <v>60</v>
      </c>
      <c r="N3" s="125" t="s">
        <v>61</v>
      </c>
      <c r="O3" s="125" t="s">
        <v>62</v>
      </c>
      <c r="P3" s="125" t="s">
        <v>63</v>
      </c>
      <c r="Q3" s="125" t="s">
        <v>64</v>
      </c>
      <c r="R3" s="125" t="s">
        <v>65</v>
      </c>
      <c r="S3" s="125" t="s">
        <v>66</v>
      </c>
      <c r="T3" s="125" t="s">
        <v>67</v>
      </c>
      <c r="U3" s="125" t="s">
        <v>68</v>
      </c>
      <c r="V3" s="125" t="s">
        <v>69</v>
      </c>
      <c r="W3" s="125" t="s">
        <v>70</v>
      </c>
      <c r="X3" s="125" t="s">
        <v>71</v>
      </c>
      <c r="Y3" s="125" t="s">
        <v>72</v>
      </c>
      <c r="Z3" s="125" t="s">
        <v>73</v>
      </c>
      <c r="AA3" s="125" t="s">
        <v>74</v>
      </c>
      <c r="AB3" s="125" t="s">
        <v>75</v>
      </c>
      <c r="AC3" s="125" t="s">
        <v>76</v>
      </c>
      <c r="AD3" s="125" t="s">
        <v>77</v>
      </c>
      <c r="AE3" s="125" t="s">
        <v>78</v>
      </c>
      <c r="AF3" s="125" t="s">
        <v>79</v>
      </c>
      <c r="AG3" s="125" t="s">
        <v>80</v>
      </c>
      <c r="AH3" s="125" t="s">
        <v>81</v>
      </c>
      <c r="AI3" s="125" t="s">
        <v>82</v>
      </c>
      <c r="AJ3" s="125" t="s">
        <v>83</v>
      </c>
      <c r="AK3" s="125" t="s">
        <v>84</v>
      </c>
      <c r="AL3" s="125" t="s">
        <v>85</v>
      </c>
      <c r="AM3" s="125" t="s">
        <v>86</v>
      </c>
      <c r="AN3" s="125" t="s">
        <v>87</v>
      </c>
      <c r="AO3" s="125" t="s">
        <v>88</v>
      </c>
      <c r="AP3" s="125" t="s">
        <v>89</v>
      </c>
      <c r="AQ3" s="125" t="s">
        <v>90</v>
      </c>
      <c r="AR3" s="125" t="s">
        <v>91</v>
      </c>
      <c r="AS3" s="125" t="s">
        <v>92</v>
      </c>
      <c r="AT3" s="125" t="s">
        <v>93</v>
      </c>
      <c r="AU3" s="125" t="s">
        <v>94</v>
      </c>
      <c r="AV3" s="125" t="s">
        <v>95</v>
      </c>
      <c r="AW3" s="125" t="s">
        <v>96</v>
      </c>
      <c r="AX3" s="125" t="s">
        <v>97</v>
      </c>
      <c r="AY3" s="125" t="s">
        <v>98</v>
      </c>
      <c r="AZ3" s="125" t="s">
        <v>99</v>
      </c>
      <c r="BA3" s="125" t="s">
        <v>100</v>
      </c>
      <c r="BB3" s="125" t="s">
        <v>101</v>
      </c>
      <c r="BC3" s="125" t="s">
        <v>102</v>
      </c>
      <c r="BD3" s="125" t="s">
        <v>103</v>
      </c>
      <c r="BE3" s="125" t="s">
        <v>104</v>
      </c>
      <c r="BF3" s="125" t="s">
        <v>105</v>
      </c>
      <c r="BG3" s="125" t="s">
        <v>106</v>
      </c>
      <c r="BH3" s="125" t="s">
        <v>107</v>
      </c>
      <c r="BI3" s="125" t="s">
        <v>108</v>
      </c>
      <c r="BJ3" s="125" t="s">
        <v>109</v>
      </c>
      <c r="BK3" s="127" t="s">
        <v>110</v>
      </c>
    </row>
    <row r="4" spans="1:64" ht="13.5" thickBot="1">
      <c r="A4" s="110" t="s">
        <v>0</v>
      </c>
      <c r="B4" s="128"/>
      <c r="C4" s="126"/>
      <c r="D4" s="126"/>
      <c r="E4" s="339"/>
      <c r="F4" s="339"/>
      <c r="G4" s="126"/>
      <c r="H4" s="126"/>
      <c r="I4" s="126"/>
      <c r="J4" s="126"/>
      <c r="K4" s="126"/>
      <c r="L4" s="126"/>
      <c r="M4" s="126"/>
      <c r="N4" s="126"/>
      <c r="O4" s="126"/>
      <c r="P4" s="126"/>
      <c r="Q4" s="126"/>
      <c r="R4" s="126"/>
      <c r="S4" s="126"/>
      <c r="T4" s="126"/>
      <c r="U4" s="126"/>
      <c r="V4" s="126"/>
      <c r="W4" s="126"/>
      <c r="X4" s="126"/>
      <c r="Y4" s="126"/>
      <c r="Z4" s="126"/>
      <c r="AA4" s="126"/>
      <c r="AB4" s="126"/>
      <c r="AC4" s="126"/>
      <c r="AD4" s="126"/>
      <c r="AE4" s="126"/>
      <c r="AF4" s="126"/>
      <c r="AG4" s="126"/>
      <c r="AH4" s="126"/>
      <c r="AI4" s="126"/>
      <c r="AJ4" s="126"/>
      <c r="AK4" s="126"/>
      <c r="AL4" s="126"/>
      <c r="AM4" s="126"/>
      <c r="AN4" s="126"/>
      <c r="AO4" s="126"/>
      <c r="AP4" s="126"/>
      <c r="AQ4" s="126"/>
      <c r="AR4" s="126"/>
      <c r="AS4" s="126"/>
      <c r="AT4" s="126"/>
      <c r="AU4" s="126"/>
      <c r="AV4" s="126"/>
      <c r="AW4" s="126"/>
      <c r="AX4" s="126"/>
      <c r="AY4" s="126"/>
      <c r="AZ4" s="126"/>
      <c r="BA4" s="126"/>
      <c r="BB4" s="126"/>
      <c r="BC4" s="126"/>
      <c r="BD4" s="126"/>
      <c r="BE4" s="126"/>
      <c r="BF4" s="126"/>
      <c r="BG4" s="134"/>
      <c r="BH4" s="126"/>
      <c r="BI4" s="126"/>
      <c r="BJ4" s="126"/>
      <c r="BK4" s="129"/>
    </row>
    <row r="5" spans="1:64" ht="13.35" customHeight="1" thickBot="1">
      <c r="A5" s="5"/>
      <c r="B5" s="342"/>
      <c r="C5" s="170"/>
      <c r="D5" s="170"/>
      <c r="E5" s="170"/>
      <c r="F5" s="170"/>
      <c r="G5" s="170"/>
      <c r="H5" s="170"/>
      <c r="I5" s="170"/>
      <c r="J5" s="170"/>
      <c r="K5" s="170"/>
      <c r="L5" s="170"/>
      <c r="M5" s="170"/>
      <c r="N5" s="170"/>
      <c r="O5" s="170"/>
      <c r="P5" s="170"/>
      <c r="Q5" s="170"/>
      <c r="R5" s="170"/>
      <c r="S5" s="170"/>
      <c r="T5" s="170"/>
      <c r="U5" s="170"/>
      <c r="V5" s="170"/>
      <c r="W5" s="170"/>
      <c r="X5" s="170"/>
      <c r="Y5" s="170"/>
      <c r="Z5" s="170"/>
      <c r="AA5" s="170"/>
      <c r="AB5" s="170"/>
      <c r="AC5" s="170"/>
      <c r="AD5" s="170"/>
      <c r="AE5" s="170"/>
      <c r="AF5" s="170"/>
      <c r="AG5" s="170"/>
      <c r="AH5" s="170"/>
      <c r="AI5" s="170"/>
      <c r="AJ5" s="170"/>
      <c r="AK5" s="170"/>
      <c r="AL5" s="170"/>
      <c r="AM5" s="170"/>
      <c r="AN5" s="170"/>
      <c r="AO5" s="170"/>
      <c r="AP5" s="170"/>
      <c r="AQ5" s="170"/>
      <c r="AR5" s="170"/>
      <c r="AS5" s="170"/>
      <c r="AT5" s="170"/>
      <c r="AU5" s="170"/>
      <c r="AV5" s="170"/>
      <c r="AW5" s="170"/>
      <c r="AX5" s="170"/>
      <c r="AY5" s="170"/>
      <c r="AZ5" s="170"/>
      <c r="BA5" s="170"/>
      <c r="BB5" s="170"/>
      <c r="BC5" s="170"/>
      <c r="BD5" s="170"/>
      <c r="BE5" s="170"/>
      <c r="BF5" s="170"/>
      <c r="BG5" s="321"/>
      <c r="BH5" s="170"/>
      <c r="BI5" s="170"/>
      <c r="BJ5" s="170"/>
      <c r="BK5" s="170"/>
      <c r="BL5" s="170"/>
    </row>
    <row r="6" spans="1:64" ht="13.35" customHeight="1" thickBot="1">
      <c r="A6" s="41" t="s">
        <v>3</v>
      </c>
      <c r="B6" s="343"/>
      <c r="C6" s="170"/>
      <c r="D6" s="170"/>
      <c r="E6" s="170"/>
      <c r="F6" s="170"/>
      <c r="G6" s="170"/>
      <c r="H6" s="170"/>
      <c r="I6" s="170"/>
      <c r="J6" s="170"/>
      <c r="K6" s="170"/>
      <c r="L6" s="170"/>
      <c r="M6" s="170"/>
      <c r="N6" s="170"/>
      <c r="O6" s="170"/>
      <c r="P6" s="170"/>
      <c r="Q6" s="170"/>
      <c r="R6" s="170"/>
      <c r="S6" s="170"/>
      <c r="T6" s="170"/>
      <c r="U6" s="170"/>
      <c r="V6" s="170"/>
      <c r="W6" s="343"/>
      <c r="X6" s="343"/>
      <c r="Y6" s="343"/>
      <c r="Z6" s="343"/>
      <c r="AA6" s="343"/>
      <c r="AB6" s="343"/>
      <c r="AC6" s="343"/>
      <c r="AD6" s="343"/>
      <c r="AE6" s="343"/>
      <c r="AF6" s="343"/>
      <c r="AG6" s="343"/>
      <c r="AH6" s="343"/>
      <c r="AI6" s="343"/>
      <c r="AJ6" s="343"/>
      <c r="AK6" s="343"/>
      <c r="AL6" s="343"/>
      <c r="AM6" s="343"/>
      <c r="AN6" s="343"/>
      <c r="AO6" s="343"/>
      <c r="AP6" s="343"/>
      <c r="AQ6" s="170"/>
      <c r="AR6" s="170"/>
      <c r="AS6" s="170"/>
      <c r="AT6" s="170"/>
      <c r="AU6" s="170"/>
      <c r="AV6" s="170"/>
      <c r="AW6" s="170"/>
      <c r="AX6" s="170"/>
      <c r="AY6" s="170"/>
      <c r="AZ6" s="170"/>
      <c r="BA6" s="170"/>
      <c r="BB6" s="170"/>
      <c r="BC6" s="170"/>
      <c r="BD6" s="170"/>
      <c r="BE6" s="170"/>
      <c r="BF6" s="170"/>
      <c r="BG6" s="344"/>
      <c r="BH6" s="170"/>
      <c r="BI6" s="170"/>
      <c r="BJ6" s="170"/>
      <c r="BK6" s="170"/>
      <c r="BL6" s="170"/>
    </row>
    <row r="7" spans="1:64" ht="13.35" customHeight="1">
      <c r="A7" s="17" t="s">
        <v>4</v>
      </c>
      <c r="B7" s="96">
        <f>SUM(B8:B14)</f>
        <v>36822412.876000002</v>
      </c>
      <c r="C7" s="345">
        <f t="shared" ref="C7:BJ7" si="0">SUM(C8:C14)</f>
        <v>22627601.037</v>
      </c>
      <c r="D7" s="345">
        <f t="shared" si="0"/>
        <v>36951.146999999997</v>
      </c>
      <c r="E7" s="345">
        <f t="shared" si="0"/>
        <v>226638.02600000001</v>
      </c>
      <c r="F7" s="345">
        <f t="shared" si="0"/>
        <v>53168.59</v>
      </c>
      <c r="G7" s="345">
        <f t="shared" si="0"/>
        <v>66521.031000000003</v>
      </c>
      <c r="H7" s="345">
        <f>SUM(H8:H14)</f>
        <v>21127</v>
      </c>
      <c r="I7" s="345">
        <f t="shared" si="0"/>
        <v>457292.43</v>
      </c>
      <c r="J7" s="345">
        <f t="shared" si="0"/>
        <v>633356.04100000008</v>
      </c>
      <c r="K7" s="345">
        <f t="shared" si="0"/>
        <v>79299.442999999999</v>
      </c>
      <c r="L7" s="345">
        <f t="shared" si="0"/>
        <v>226316.75999999995</v>
      </c>
      <c r="M7" s="345">
        <f t="shared" si="0"/>
        <v>78161.596999999994</v>
      </c>
      <c r="N7" s="345">
        <f t="shared" si="0"/>
        <v>32163.583000000002</v>
      </c>
      <c r="O7" s="345">
        <f t="shared" si="0"/>
        <v>2388409.2000000002</v>
      </c>
      <c r="P7" s="345">
        <f t="shared" si="0"/>
        <v>40152.99</v>
      </c>
      <c r="Q7" s="345">
        <f t="shared" si="0"/>
        <v>59398.904999999999</v>
      </c>
      <c r="R7" s="345">
        <f t="shared" si="0"/>
        <v>426013.78699999995</v>
      </c>
      <c r="S7" s="345">
        <f t="shared" si="0"/>
        <v>476811.65899999999</v>
      </c>
      <c r="T7" s="345">
        <f t="shared" si="0"/>
        <v>61348.097000000002</v>
      </c>
      <c r="U7" s="345">
        <f t="shared" si="0"/>
        <v>240289</v>
      </c>
      <c r="V7" s="345">
        <f t="shared" si="0"/>
        <v>79037.396999999997</v>
      </c>
      <c r="W7" s="345">
        <f t="shared" si="0"/>
        <v>69308.657999999996</v>
      </c>
      <c r="X7" s="345">
        <f t="shared" si="0"/>
        <v>471810.32199999999</v>
      </c>
      <c r="Y7" s="345">
        <f t="shared" si="0"/>
        <v>155578</v>
      </c>
      <c r="Z7" s="345">
        <f t="shared" si="0"/>
        <v>101988.39899999999</v>
      </c>
      <c r="AA7" s="345">
        <f t="shared" si="0"/>
        <v>54670</v>
      </c>
      <c r="AB7" s="345">
        <f t="shared" si="0"/>
        <v>119562</v>
      </c>
      <c r="AC7" s="345">
        <f t="shared" si="0"/>
        <v>139501</v>
      </c>
      <c r="AD7" s="345">
        <f t="shared" si="0"/>
        <v>1005655.336</v>
      </c>
      <c r="AE7" s="345">
        <f>SUM(AE8:AE14)</f>
        <v>26769.191999999999</v>
      </c>
      <c r="AF7" s="345">
        <f t="shared" si="0"/>
        <v>49841</v>
      </c>
      <c r="AG7" s="345">
        <f t="shared" si="0"/>
        <v>131140.856</v>
      </c>
      <c r="AH7" s="345">
        <f t="shared" si="0"/>
        <v>51882.533000000003</v>
      </c>
      <c r="AI7" s="345">
        <f t="shared" si="0"/>
        <v>120738.065</v>
      </c>
      <c r="AJ7" s="345">
        <f t="shared" si="0"/>
        <v>261248.61000000002</v>
      </c>
      <c r="AK7" s="345">
        <f t="shared" si="0"/>
        <v>58486.565000000002</v>
      </c>
      <c r="AL7" s="345">
        <f t="shared" si="0"/>
        <v>146815.5</v>
      </c>
      <c r="AM7" s="345">
        <f t="shared" si="0"/>
        <v>532862.68200000003</v>
      </c>
      <c r="AN7" s="345">
        <f t="shared" si="0"/>
        <v>66231.827999999994</v>
      </c>
      <c r="AO7" s="345">
        <f t="shared" si="0"/>
        <v>76.870999999999995</v>
      </c>
      <c r="AP7" s="345">
        <f t="shared" si="0"/>
        <v>28618.21</v>
      </c>
      <c r="AQ7" s="345">
        <f t="shared" si="0"/>
        <v>53.405000000000001</v>
      </c>
      <c r="AR7" s="345">
        <f t="shared" si="0"/>
        <v>71399.315000000002</v>
      </c>
      <c r="AS7" s="345">
        <f t="shared" si="0"/>
        <v>173659.625</v>
      </c>
      <c r="AT7" s="345">
        <f t="shared" si="0"/>
        <v>52595.130999999994</v>
      </c>
      <c r="AU7" s="345">
        <f t="shared" si="0"/>
        <v>1557757.0999999999</v>
      </c>
      <c r="AV7" s="345">
        <f t="shared" si="0"/>
        <v>55363.016000000003</v>
      </c>
      <c r="AW7" s="345">
        <f t="shared" si="0"/>
        <v>153955.49000000002</v>
      </c>
      <c r="AX7" s="345">
        <f t="shared" si="0"/>
        <v>40509.9</v>
      </c>
      <c r="AY7" s="345">
        <f t="shared" si="0"/>
        <v>63425.039000000004</v>
      </c>
      <c r="AZ7" s="345">
        <f t="shared" si="0"/>
        <v>502068.80900000001</v>
      </c>
      <c r="BA7" s="345">
        <f>SUM(BA8:BA14)</f>
        <v>100935</v>
      </c>
      <c r="BB7" s="345">
        <f t="shared" si="0"/>
        <v>682162.05099999998</v>
      </c>
      <c r="BC7" s="345">
        <f t="shared" si="0"/>
        <v>90589.7</v>
      </c>
      <c r="BD7" s="345">
        <f t="shared" si="0"/>
        <v>0</v>
      </c>
      <c r="BE7" s="345">
        <f t="shared" si="0"/>
        <v>321236.11699999997</v>
      </c>
      <c r="BF7" s="345">
        <f t="shared" si="0"/>
        <v>69092.142999999996</v>
      </c>
      <c r="BG7" s="345">
        <f t="shared" si="0"/>
        <v>25230.092000000001</v>
      </c>
      <c r="BH7" s="345">
        <f t="shared" si="0"/>
        <v>298420.36899999995</v>
      </c>
      <c r="BI7" s="345">
        <f t="shared" si="0"/>
        <v>75531.642999999996</v>
      </c>
      <c r="BJ7" s="345">
        <f t="shared" si="0"/>
        <v>132396.997</v>
      </c>
      <c r="BK7" s="345">
        <f>SUM(BK8:BK14)</f>
        <v>453188.587</v>
      </c>
      <c r="BL7" s="170"/>
    </row>
    <row r="8" spans="1:64" ht="13.35" customHeight="1">
      <c r="A8" s="9" t="s">
        <v>5</v>
      </c>
      <c r="B8" s="98">
        <f>SUM(C8:BK8)</f>
        <v>6224958.6350000007</v>
      </c>
      <c r="C8" s="342">
        <v>4212852.4069999997</v>
      </c>
      <c r="D8" s="298">
        <v>555.23099999999999</v>
      </c>
      <c r="E8" s="298">
        <v>51773.017</v>
      </c>
      <c r="F8" s="342">
        <v>1729</v>
      </c>
      <c r="G8" s="298">
        <v>8766.4390000000003</v>
      </c>
      <c r="H8" s="298">
        <v>603</v>
      </c>
      <c r="I8" s="342">
        <v>246798.43900000001</v>
      </c>
      <c r="J8" s="342">
        <v>0</v>
      </c>
      <c r="K8" s="298">
        <v>28094.442999999999</v>
      </c>
      <c r="L8" s="298">
        <v>149306.65599999999</v>
      </c>
      <c r="M8" s="298">
        <v>12616.562</v>
      </c>
      <c r="N8" s="298">
        <v>1656.8340000000001</v>
      </c>
      <c r="O8" s="298">
        <v>459128.223</v>
      </c>
      <c r="P8" s="342">
        <v>3742.46</v>
      </c>
      <c r="Q8" s="342">
        <v>5100</v>
      </c>
      <c r="R8" s="342">
        <v>0</v>
      </c>
      <c r="S8" s="342">
        <v>110006.65399999999</v>
      </c>
      <c r="T8" s="342">
        <v>0</v>
      </c>
      <c r="U8" s="342">
        <v>36689</v>
      </c>
      <c r="V8" s="342">
        <v>11134.087</v>
      </c>
      <c r="W8" s="342">
        <v>1800</v>
      </c>
      <c r="X8" s="342">
        <v>387.32499999999999</v>
      </c>
      <c r="Y8" s="342">
        <v>46728</v>
      </c>
      <c r="Z8" s="342">
        <v>2964.3490000000002</v>
      </c>
      <c r="AA8" s="342">
        <v>800</v>
      </c>
      <c r="AB8" s="342">
        <v>16449</v>
      </c>
      <c r="AC8" s="342">
        <v>0</v>
      </c>
      <c r="AD8" s="342">
        <v>158460.266</v>
      </c>
      <c r="AE8" s="342">
        <v>9170.0949999999993</v>
      </c>
      <c r="AF8" s="342">
        <v>7864</v>
      </c>
      <c r="AG8" s="342">
        <v>0</v>
      </c>
      <c r="AH8" s="342">
        <v>6498.1639999999998</v>
      </c>
      <c r="AI8" s="342">
        <v>12101.605</v>
      </c>
      <c r="AJ8" s="342">
        <v>33500</v>
      </c>
      <c r="AK8" s="342">
        <v>4608.5860000000002</v>
      </c>
      <c r="AL8" s="342">
        <v>13500</v>
      </c>
      <c r="AM8" s="342">
        <v>0</v>
      </c>
      <c r="AN8" s="342">
        <v>0</v>
      </c>
      <c r="AO8" s="342">
        <v>0</v>
      </c>
      <c r="AP8" s="342">
        <v>5865.9250000000002</v>
      </c>
      <c r="AQ8" s="342">
        <v>2.569</v>
      </c>
      <c r="AR8" s="342">
        <v>13686</v>
      </c>
      <c r="AS8" s="342">
        <v>629.505</v>
      </c>
      <c r="AT8" s="342">
        <v>3975.95</v>
      </c>
      <c r="AU8" s="342">
        <v>170500</v>
      </c>
      <c r="AV8" s="342">
        <v>700.79399999999998</v>
      </c>
      <c r="AW8" s="342">
        <v>38314.199999999997</v>
      </c>
      <c r="AX8" s="342">
        <v>5750</v>
      </c>
      <c r="AY8" s="342">
        <v>1650.91</v>
      </c>
      <c r="AZ8" s="342">
        <v>0</v>
      </c>
      <c r="BA8" s="342">
        <v>18755</v>
      </c>
      <c r="BB8" s="342">
        <v>202522.05499999999</v>
      </c>
      <c r="BC8" s="342">
        <v>5661.7</v>
      </c>
      <c r="BD8" s="342">
        <v>0</v>
      </c>
      <c r="BE8" s="342">
        <v>0</v>
      </c>
      <c r="BF8" s="342">
        <v>1506</v>
      </c>
      <c r="BG8" s="342">
        <v>8805.02</v>
      </c>
      <c r="BH8" s="342">
        <v>74038.873999999996</v>
      </c>
      <c r="BI8" s="342">
        <v>10834.769</v>
      </c>
      <c r="BJ8" s="342">
        <v>6000</v>
      </c>
      <c r="BK8" s="342">
        <v>375.52199999999999</v>
      </c>
      <c r="BL8" s="170"/>
    </row>
    <row r="9" spans="1:64" ht="13.35" customHeight="1">
      <c r="A9" s="9" t="s">
        <v>6</v>
      </c>
      <c r="B9" s="98">
        <f t="shared" ref="B9:B14" si="1">SUM(C9:BK9)</f>
        <v>15210922.987</v>
      </c>
      <c r="C9" s="342">
        <v>10365789.134</v>
      </c>
      <c r="D9" s="342">
        <v>0</v>
      </c>
      <c r="E9" s="298">
        <v>8200.0689999999995</v>
      </c>
      <c r="F9" s="342">
        <v>0</v>
      </c>
      <c r="G9" s="298">
        <v>19125.802</v>
      </c>
      <c r="H9" s="342">
        <v>0</v>
      </c>
      <c r="I9" s="342">
        <v>85962.805999999997</v>
      </c>
      <c r="J9" s="298">
        <v>348386.24800000002</v>
      </c>
      <c r="K9" s="298">
        <v>1400</v>
      </c>
      <c r="L9" s="298">
        <v>51356.357000000004</v>
      </c>
      <c r="M9" s="298">
        <v>33942.161</v>
      </c>
      <c r="N9" s="298">
        <v>63.082000000000001</v>
      </c>
      <c r="O9" s="298">
        <v>1352680.237</v>
      </c>
      <c r="P9" s="342">
        <v>0</v>
      </c>
      <c r="Q9" s="342">
        <v>1050.3900000000001</v>
      </c>
      <c r="R9" s="342">
        <v>60701.769</v>
      </c>
      <c r="S9" s="342">
        <v>189058.234</v>
      </c>
      <c r="T9" s="342">
        <v>0</v>
      </c>
      <c r="U9" s="342">
        <v>0</v>
      </c>
      <c r="V9" s="342">
        <v>0</v>
      </c>
      <c r="W9" s="342">
        <v>0</v>
      </c>
      <c r="X9" s="342">
        <v>61857.000999999997</v>
      </c>
      <c r="Y9" s="342">
        <v>0</v>
      </c>
      <c r="Z9" s="342">
        <v>12248.62</v>
      </c>
      <c r="AA9" s="342">
        <v>0</v>
      </c>
      <c r="AB9" s="342">
        <v>0</v>
      </c>
      <c r="AC9" s="342">
        <v>0</v>
      </c>
      <c r="AD9" s="342">
        <v>598151.64599999995</v>
      </c>
      <c r="AE9" s="342">
        <v>0</v>
      </c>
      <c r="AF9" s="342">
        <v>0</v>
      </c>
      <c r="AG9" s="342">
        <v>0</v>
      </c>
      <c r="AH9" s="342">
        <v>15409.352000000001</v>
      </c>
      <c r="AI9" s="342">
        <v>20382.585999999999</v>
      </c>
      <c r="AJ9" s="342">
        <v>145344.38</v>
      </c>
      <c r="AK9" s="342">
        <v>695.87599999999998</v>
      </c>
      <c r="AL9" s="342">
        <v>0</v>
      </c>
      <c r="AM9" s="342">
        <v>19868.756000000001</v>
      </c>
      <c r="AN9" s="342">
        <v>0</v>
      </c>
      <c r="AO9" s="342">
        <v>0</v>
      </c>
      <c r="AP9" s="342">
        <v>0</v>
      </c>
      <c r="AQ9" s="342">
        <v>0</v>
      </c>
      <c r="AR9" s="342">
        <v>3486</v>
      </c>
      <c r="AS9" s="342">
        <v>32402.727999999999</v>
      </c>
      <c r="AT9" s="342">
        <v>0</v>
      </c>
      <c r="AU9" s="342">
        <v>1103687.956</v>
      </c>
      <c r="AV9" s="342">
        <v>0</v>
      </c>
      <c r="AW9" s="342">
        <v>46518.83</v>
      </c>
      <c r="AX9" s="342">
        <v>11636</v>
      </c>
      <c r="AY9" s="342">
        <v>0</v>
      </c>
      <c r="AZ9" s="342">
        <v>29983.907999999999</v>
      </c>
      <c r="BA9" s="342">
        <v>0</v>
      </c>
      <c r="BB9" s="342">
        <v>357477.54599999997</v>
      </c>
      <c r="BC9" s="342">
        <v>0</v>
      </c>
      <c r="BD9" s="342">
        <v>0</v>
      </c>
      <c r="BE9" s="342">
        <v>103515.992</v>
      </c>
      <c r="BF9" s="342">
        <v>0</v>
      </c>
      <c r="BG9" s="342">
        <v>1816.1010000000001</v>
      </c>
      <c r="BH9" s="342">
        <v>89117.312000000005</v>
      </c>
      <c r="BI9" s="342">
        <v>1082.933</v>
      </c>
      <c r="BJ9" s="342">
        <v>0</v>
      </c>
      <c r="BK9" s="342">
        <v>38523.175000000003</v>
      </c>
      <c r="BL9" s="170"/>
    </row>
    <row r="10" spans="1:64" ht="13.35" customHeight="1">
      <c r="A10" s="9" t="s">
        <v>7</v>
      </c>
      <c r="B10" s="98">
        <f t="shared" si="1"/>
        <v>0</v>
      </c>
      <c r="C10" s="342">
        <v>0</v>
      </c>
      <c r="D10" s="342">
        <v>0</v>
      </c>
      <c r="E10" s="342">
        <v>0</v>
      </c>
      <c r="F10" s="342">
        <v>0</v>
      </c>
      <c r="G10" s="342">
        <v>0</v>
      </c>
      <c r="H10" s="342">
        <v>0</v>
      </c>
      <c r="I10" s="342">
        <v>0</v>
      </c>
      <c r="J10" s="342">
        <v>0</v>
      </c>
      <c r="K10" s="342">
        <v>0</v>
      </c>
      <c r="L10" s="342">
        <v>0</v>
      </c>
      <c r="M10" s="342">
        <v>0</v>
      </c>
      <c r="N10" s="342">
        <v>0</v>
      </c>
      <c r="O10" s="342">
        <v>0</v>
      </c>
      <c r="P10" s="342">
        <v>0</v>
      </c>
      <c r="Q10" s="342">
        <v>0</v>
      </c>
      <c r="R10" s="342">
        <v>0</v>
      </c>
      <c r="S10" s="342">
        <v>0</v>
      </c>
      <c r="T10" s="342">
        <v>0</v>
      </c>
      <c r="U10" s="342">
        <v>0</v>
      </c>
      <c r="V10" s="342">
        <v>0</v>
      </c>
      <c r="W10" s="342">
        <v>0</v>
      </c>
      <c r="X10" s="342">
        <v>0</v>
      </c>
      <c r="Y10" s="342">
        <v>0</v>
      </c>
      <c r="Z10" s="342">
        <v>0</v>
      </c>
      <c r="AA10" s="342">
        <v>0</v>
      </c>
      <c r="AB10" s="342">
        <v>0</v>
      </c>
      <c r="AC10" s="342">
        <v>0</v>
      </c>
      <c r="AD10" s="342">
        <v>0</v>
      </c>
      <c r="AE10" s="342">
        <v>0</v>
      </c>
      <c r="AF10" s="342">
        <v>0</v>
      </c>
      <c r="AG10" s="342">
        <v>0</v>
      </c>
      <c r="AH10" s="342">
        <v>0</v>
      </c>
      <c r="AI10" s="342">
        <v>0</v>
      </c>
      <c r="AJ10" s="342">
        <v>0</v>
      </c>
      <c r="AK10" s="342">
        <v>0</v>
      </c>
      <c r="AL10" s="342">
        <v>0</v>
      </c>
      <c r="AM10" s="342">
        <v>0</v>
      </c>
      <c r="AN10" s="342">
        <v>0</v>
      </c>
      <c r="AO10" s="342">
        <v>0</v>
      </c>
      <c r="AP10" s="342">
        <v>0</v>
      </c>
      <c r="AQ10" s="342">
        <v>0</v>
      </c>
      <c r="AR10" s="342">
        <v>0</v>
      </c>
      <c r="AS10" s="342">
        <v>0</v>
      </c>
      <c r="AT10" s="342">
        <v>0</v>
      </c>
      <c r="AU10" s="342">
        <v>0</v>
      </c>
      <c r="AV10" s="342">
        <v>0</v>
      </c>
      <c r="AW10" s="342">
        <v>0</v>
      </c>
      <c r="AX10" s="342">
        <v>0</v>
      </c>
      <c r="AY10" s="342">
        <v>0</v>
      </c>
      <c r="AZ10" s="342">
        <v>0</v>
      </c>
      <c r="BA10" s="342">
        <v>0</v>
      </c>
      <c r="BB10" s="342">
        <v>0</v>
      </c>
      <c r="BC10" s="342">
        <v>0</v>
      </c>
      <c r="BD10" s="342">
        <v>0</v>
      </c>
      <c r="BE10" s="342">
        <v>0</v>
      </c>
      <c r="BF10" s="342">
        <v>0</v>
      </c>
      <c r="BG10" s="342">
        <v>0</v>
      </c>
      <c r="BH10" s="342">
        <v>0</v>
      </c>
      <c r="BI10" s="342">
        <v>0</v>
      </c>
      <c r="BJ10" s="342">
        <v>0</v>
      </c>
      <c r="BK10" s="342">
        <v>0</v>
      </c>
      <c r="BL10" s="170"/>
    </row>
    <row r="11" spans="1:64" ht="13.35" customHeight="1">
      <c r="A11" s="9" t="s">
        <v>8</v>
      </c>
      <c r="B11" s="98">
        <f t="shared" si="1"/>
        <v>0</v>
      </c>
      <c r="C11" s="342">
        <v>0</v>
      </c>
      <c r="D11" s="342">
        <v>0</v>
      </c>
      <c r="E11" s="342">
        <v>0</v>
      </c>
      <c r="F11" s="342">
        <v>0</v>
      </c>
      <c r="G11" s="342">
        <v>0</v>
      </c>
      <c r="H11" s="342">
        <v>0</v>
      </c>
      <c r="I11" s="342">
        <v>0</v>
      </c>
      <c r="J11" s="342">
        <v>0</v>
      </c>
      <c r="K11" s="342">
        <v>0</v>
      </c>
      <c r="L11" s="342">
        <v>0</v>
      </c>
      <c r="M11" s="342">
        <v>0</v>
      </c>
      <c r="N11" s="342">
        <v>0</v>
      </c>
      <c r="O11" s="342">
        <v>0</v>
      </c>
      <c r="P11" s="342">
        <v>0</v>
      </c>
      <c r="Q11" s="342">
        <v>0</v>
      </c>
      <c r="R11" s="342">
        <v>0</v>
      </c>
      <c r="S11" s="342">
        <v>0</v>
      </c>
      <c r="T11" s="342">
        <v>0</v>
      </c>
      <c r="U11" s="342">
        <v>0</v>
      </c>
      <c r="V11" s="342">
        <v>0</v>
      </c>
      <c r="W11" s="342">
        <v>0</v>
      </c>
      <c r="X11" s="342">
        <v>0</v>
      </c>
      <c r="Y11" s="342">
        <v>0</v>
      </c>
      <c r="Z11" s="342">
        <v>0</v>
      </c>
      <c r="AA11" s="342">
        <v>0</v>
      </c>
      <c r="AB11" s="342">
        <v>0</v>
      </c>
      <c r="AC11" s="342">
        <v>0</v>
      </c>
      <c r="AD11" s="342">
        <v>0</v>
      </c>
      <c r="AE11" s="342">
        <v>0</v>
      </c>
      <c r="AF11" s="342">
        <v>0</v>
      </c>
      <c r="AG11" s="342">
        <v>0</v>
      </c>
      <c r="AH11" s="342">
        <v>0</v>
      </c>
      <c r="AI11" s="342">
        <v>0</v>
      </c>
      <c r="AJ11" s="342">
        <v>0</v>
      </c>
      <c r="AK11" s="342">
        <v>0</v>
      </c>
      <c r="AL11" s="342">
        <v>0</v>
      </c>
      <c r="AM11" s="342">
        <v>0</v>
      </c>
      <c r="AN11" s="342">
        <v>0</v>
      </c>
      <c r="AO11" s="342">
        <v>0</v>
      </c>
      <c r="AP11" s="342">
        <v>0</v>
      </c>
      <c r="AQ11" s="342">
        <v>0</v>
      </c>
      <c r="AR11" s="342">
        <v>0</v>
      </c>
      <c r="AS11" s="342">
        <v>0</v>
      </c>
      <c r="AT11" s="342">
        <v>0</v>
      </c>
      <c r="AU11" s="342">
        <v>0</v>
      </c>
      <c r="AV11" s="342">
        <v>0</v>
      </c>
      <c r="AW11" s="342">
        <v>0</v>
      </c>
      <c r="AX11" s="342">
        <v>0</v>
      </c>
      <c r="AY11" s="342">
        <v>0</v>
      </c>
      <c r="AZ11" s="342">
        <v>0</v>
      </c>
      <c r="BA11" s="342">
        <v>0</v>
      </c>
      <c r="BB11" s="342">
        <v>0</v>
      </c>
      <c r="BC11" s="342">
        <v>0</v>
      </c>
      <c r="BD11" s="342">
        <v>0</v>
      </c>
      <c r="BE11" s="342">
        <v>0</v>
      </c>
      <c r="BF11" s="342">
        <v>0</v>
      </c>
      <c r="BG11" s="342">
        <v>0</v>
      </c>
      <c r="BH11" s="342">
        <v>0</v>
      </c>
      <c r="BI11" s="342">
        <v>0</v>
      </c>
      <c r="BJ11" s="342">
        <v>0</v>
      </c>
      <c r="BK11" s="342">
        <v>0</v>
      </c>
      <c r="BL11" s="170"/>
    </row>
    <row r="12" spans="1:64" ht="13.35" customHeight="1">
      <c r="A12" s="9" t="s">
        <v>9</v>
      </c>
      <c r="B12" s="98">
        <f t="shared" si="1"/>
        <v>9348965.0460000001</v>
      </c>
      <c r="C12" s="342">
        <v>3665817.9840000002</v>
      </c>
      <c r="D12" s="342">
        <v>36395.915999999997</v>
      </c>
      <c r="E12" s="342">
        <v>145772.10399999999</v>
      </c>
      <c r="F12" s="342">
        <v>48282.962</v>
      </c>
      <c r="G12" s="342">
        <v>23093.441999999999</v>
      </c>
      <c r="H12" s="342">
        <v>20112</v>
      </c>
      <c r="I12" s="342">
        <v>82708.243000000002</v>
      </c>
      <c r="J12" s="342">
        <v>260553.68400000001</v>
      </c>
      <c r="K12" s="342">
        <v>44159</v>
      </c>
      <c r="L12" s="342">
        <v>56256.11</v>
      </c>
      <c r="M12" s="342">
        <v>23568.769</v>
      </c>
      <c r="N12" s="342">
        <v>27387.001</v>
      </c>
      <c r="O12" s="342">
        <v>435847.15500000003</v>
      </c>
      <c r="P12" s="342">
        <v>33735</v>
      </c>
      <c r="Q12" s="342">
        <v>45575</v>
      </c>
      <c r="R12" s="342">
        <v>349986.45799999998</v>
      </c>
      <c r="S12" s="342">
        <v>103760.495</v>
      </c>
      <c r="T12" s="342">
        <v>61334</v>
      </c>
      <c r="U12" s="342">
        <v>64835</v>
      </c>
      <c r="V12" s="342">
        <v>63166</v>
      </c>
      <c r="W12" s="342">
        <v>65887.521999999997</v>
      </c>
      <c r="X12" s="342">
        <v>363735</v>
      </c>
      <c r="Y12" s="342">
        <v>23889</v>
      </c>
      <c r="Z12" s="342">
        <v>85685</v>
      </c>
      <c r="AA12" s="342">
        <v>49403</v>
      </c>
      <c r="AB12" s="342">
        <v>55162</v>
      </c>
      <c r="AC12" s="342">
        <v>92061</v>
      </c>
      <c r="AD12" s="342">
        <v>199527.18299999999</v>
      </c>
      <c r="AE12" s="342">
        <v>2092.212</v>
      </c>
      <c r="AF12" s="342">
        <v>38328</v>
      </c>
      <c r="AG12" s="342">
        <v>82255</v>
      </c>
      <c r="AH12" s="342">
        <v>24747</v>
      </c>
      <c r="AI12" s="342">
        <v>73651.178</v>
      </c>
      <c r="AJ12" s="342">
        <v>61551</v>
      </c>
      <c r="AK12" s="342">
        <v>51931</v>
      </c>
      <c r="AL12" s="342">
        <v>79341</v>
      </c>
      <c r="AM12" s="342">
        <v>430382</v>
      </c>
      <c r="AN12" s="342">
        <v>63353</v>
      </c>
      <c r="AO12" s="342">
        <v>76.370999999999995</v>
      </c>
      <c r="AP12" s="342">
        <v>18905.912</v>
      </c>
      <c r="AQ12" s="342">
        <v>41.375</v>
      </c>
      <c r="AR12" s="342">
        <v>30705.917000000001</v>
      </c>
      <c r="AS12" s="342">
        <v>139926.25899999999</v>
      </c>
      <c r="AT12" s="342">
        <v>45545.932999999997</v>
      </c>
      <c r="AU12" s="342">
        <v>156946.9</v>
      </c>
      <c r="AV12" s="342">
        <v>54606</v>
      </c>
      <c r="AW12" s="342">
        <v>55439.42</v>
      </c>
      <c r="AX12" s="342">
        <v>18086.3</v>
      </c>
      <c r="AY12" s="342">
        <v>53866</v>
      </c>
      <c r="AZ12" s="342">
        <v>425373.902</v>
      </c>
      <c r="BA12" s="342">
        <v>57994</v>
      </c>
      <c r="BB12" s="342">
        <v>61942.237000000001</v>
      </c>
      <c r="BC12" s="342">
        <v>0</v>
      </c>
      <c r="BD12" s="342">
        <v>0</v>
      </c>
      <c r="BE12" s="342">
        <v>181429.95600000001</v>
      </c>
      <c r="BF12" s="342">
        <v>0</v>
      </c>
      <c r="BG12" s="342">
        <v>12224.44</v>
      </c>
      <c r="BH12" s="342">
        <v>108318.6</v>
      </c>
      <c r="BI12" s="342">
        <v>58654.076999999997</v>
      </c>
      <c r="BJ12" s="342">
        <v>110826.997</v>
      </c>
      <c r="BK12" s="342">
        <v>322727.03200000001</v>
      </c>
      <c r="BL12" s="170"/>
    </row>
    <row r="13" spans="1:64" ht="13.35" customHeight="1">
      <c r="A13" s="9" t="s">
        <v>10</v>
      </c>
      <c r="B13" s="98">
        <f t="shared" si="1"/>
        <v>0</v>
      </c>
      <c r="C13" s="342">
        <v>0</v>
      </c>
      <c r="D13" s="342">
        <v>0</v>
      </c>
      <c r="E13" s="342">
        <v>0</v>
      </c>
      <c r="F13" s="342">
        <v>0</v>
      </c>
      <c r="G13" s="342">
        <v>0</v>
      </c>
      <c r="H13" s="342">
        <v>0</v>
      </c>
      <c r="I13" s="342">
        <v>0</v>
      </c>
      <c r="J13" s="342">
        <v>0</v>
      </c>
      <c r="K13" s="342">
        <v>0</v>
      </c>
      <c r="L13" s="342">
        <v>0</v>
      </c>
      <c r="M13" s="342">
        <v>0</v>
      </c>
      <c r="N13" s="342">
        <v>0</v>
      </c>
      <c r="O13" s="342">
        <v>0</v>
      </c>
      <c r="P13" s="342">
        <v>0</v>
      </c>
      <c r="Q13" s="342">
        <v>0</v>
      </c>
      <c r="R13" s="342">
        <v>0</v>
      </c>
      <c r="S13" s="342">
        <v>0</v>
      </c>
      <c r="T13" s="342">
        <v>0</v>
      </c>
      <c r="U13" s="342">
        <v>0</v>
      </c>
      <c r="V13" s="342">
        <v>0</v>
      </c>
      <c r="W13" s="342">
        <v>0</v>
      </c>
      <c r="X13" s="342">
        <v>0</v>
      </c>
      <c r="Y13" s="342">
        <v>0</v>
      </c>
      <c r="Z13" s="342">
        <v>0</v>
      </c>
      <c r="AA13" s="342">
        <v>0</v>
      </c>
      <c r="AB13" s="342">
        <v>0</v>
      </c>
      <c r="AC13" s="342">
        <v>0</v>
      </c>
      <c r="AD13" s="342">
        <v>0</v>
      </c>
      <c r="AE13" s="170">
        <v>0</v>
      </c>
      <c r="AF13" s="342">
        <v>0</v>
      </c>
      <c r="AG13" s="342">
        <v>0</v>
      </c>
      <c r="AH13" s="342">
        <v>0</v>
      </c>
      <c r="AI13" s="342">
        <v>0</v>
      </c>
      <c r="AJ13" s="342">
        <v>0</v>
      </c>
      <c r="AK13" s="342">
        <v>0</v>
      </c>
      <c r="AL13" s="342">
        <v>0</v>
      </c>
      <c r="AM13" s="342">
        <v>0</v>
      </c>
      <c r="AN13" s="342">
        <v>0</v>
      </c>
      <c r="AO13" s="342">
        <v>0</v>
      </c>
      <c r="AP13" s="342">
        <v>0</v>
      </c>
      <c r="AQ13" s="342">
        <v>0</v>
      </c>
      <c r="AR13" s="342">
        <v>0</v>
      </c>
      <c r="AS13" s="342">
        <v>0</v>
      </c>
      <c r="AT13" s="342">
        <v>0</v>
      </c>
      <c r="AU13" s="342">
        <v>0</v>
      </c>
      <c r="AV13" s="342">
        <v>0</v>
      </c>
      <c r="AW13" s="342">
        <v>0</v>
      </c>
      <c r="AX13" s="342">
        <v>0</v>
      </c>
      <c r="AY13" s="342">
        <v>0</v>
      </c>
      <c r="AZ13" s="342">
        <v>0</v>
      </c>
      <c r="BA13" s="342">
        <v>0</v>
      </c>
      <c r="BB13" s="342">
        <v>0</v>
      </c>
      <c r="BC13" s="342">
        <v>0</v>
      </c>
      <c r="BD13" s="342">
        <v>0</v>
      </c>
      <c r="BE13" s="342">
        <v>0</v>
      </c>
      <c r="BF13" s="342">
        <v>0</v>
      </c>
      <c r="BG13" s="342">
        <v>0</v>
      </c>
      <c r="BH13" s="342">
        <v>0</v>
      </c>
      <c r="BI13" s="342">
        <v>0</v>
      </c>
      <c r="BJ13" s="342">
        <v>0</v>
      </c>
      <c r="BK13" s="342">
        <v>0</v>
      </c>
      <c r="BL13" s="170"/>
    </row>
    <row r="14" spans="1:64" ht="13.35" customHeight="1">
      <c r="A14" s="9" t="s">
        <v>11</v>
      </c>
      <c r="B14" s="98">
        <f t="shared" si="1"/>
        <v>6037566.2079999996</v>
      </c>
      <c r="C14" s="298">
        <v>4383141.5120000001</v>
      </c>
      <c r="D14" s="298">
        <v>0</v>
      </c>
      <c r="E14" s="298">
        <v>20892.835999999999</v>
      </c>
      <c r="F14" s="298">
        <v>3156.6280000000002</v>
      </c>
      <c r="G14" s="298">
        <v>15535.348</v>
      </c>
      <c r="H14" s="298">
        <v>412</v>
      </c>
      <c r="I14" s="342">
        <v>41822.942000000003</v>
      </c>
      <c r="J14" s="298">
        <v>24416.109</v>
      </c>
      <c r="K14" s="298">
        <v>5646</v>
      </c>
      <c r="L14" s="298">
        <v>-30602.363000000001</v>
      </c>
      <c r="M14" s="298">
        <v>8034.1049999999996</v>
      </c>
      <c r="N14" s="298">
        <v>3056.6660000000002</v>
      </c>
      <c r="O14" s="298">
        <v>140753.58499999999</v>
      </c>
      <c r="P14" s="342">
        <v>2675.53</v>
      </c>
      <c r="Q14" s="342">
        <v>7673.5150000000003</v>
      </c>
      <c r="R14" s="342">
        <v>15325.56</v>
      </c>
      <c r="S14" s="342">
        <v>73986.275999999998</v>
      </c>
      <c r="T14" s="342">
        <v>14.097</v>
      </c>
      <c r="U14" s="342">
        <v>138765</v>
      </c>
      <c r="V14" s="342">
        <v>4737.3100000000004</v>
      </c>
      <c r="W14" s="342">
        <v>1621.136</v>
      </c>
      <c r="X14" s="342">
        <v>45830.995999999999</v>
      </c>
      <c r="Y14" s="342">
        <v>84961</v>
      </c>
      <c r="Z14" s="342">
        <v>1090.43</v>
      </c>
      <c r="AA14" s="342">
        <v>4467</v>
      </c>
      <c r="AB14" s="342">
        <v>47951</v>
      </c>
      <c r="AC14" s="342">
        <v>47440</v>
      </c>
      <c r="AD14" s="342">
        <v>49516.241000000002</v>
      </c>
      <c r="AE14" s="342">
        <v>15506.885</v>
      </c>
      <c r="AF14" s="342">
        <v>3649</v>
      </c>
      <c r="AG14" s="342">
        <v>48885.856</v>
      </c>
      <c r="AH14" s="342">
        <v>5228.0169999999998</v>
      </c>
      <c r="AI14" s="342">
        <v>14602.696</v>
      </c>
      <c r="AJ14" s="342">
        <v>20853.23</v>
      </c>
      <c r="AK14" s="342">
        <v>1251.1030000000001</v>
      </c>
      <c r="AL14" s="342">
        <v>53974.5</v>
      </c>
      <c r="AM14" s="342">
        <v>82611.926000000007</v>
      </c>
      <c r="AN14" s="342">
        <v>2878.828</v>
      </c>
      <c r="AO14" s="342">
        <v>0.5</v>
      </c>
      <c r="AP14" s="342">
        <v>3846.373</v>
      </c>
      <c r="AQ14" s="342">
        <v>9.4610000000000003</v>
      </c>
      <c r="AR14" s="342">
        <v>23521.398000000001</v>
      </c>
      <c r="AS14" s="342">
        <v>701.13300000000004</v>
      </c>
      <c r="AT14" s="342">
        <v>3073.248</v>
      </c>
      <c r="AU14" s="342">
        <v>126622.24400000001</v>
      </c>
      <c r="AV14" s="342">
        <v>56.222000000000001</v>
      </c>
      <c r="AW14" s="342">
        <v>13683.04</v>
      </c>
      <c r="AX14" s="342">
        <v>5037.6000000000004</v>
      </c>
      <c r="AY14" s="342">
        <v>7908.1289999999999</v>
      </c>
      <c r="AZ14" s="342">
        <v>46710.999000000003</v>
      </c>
      <c r="BA14" s="342">
        <v>24186</v>
      </c>
      <c r="BB14" s="342">
        <v>60220.213000000003</v>
      </c>
      <c r="BC14" s="342">
        <v>84928</v>
      </c>
      <c r="BD14" s="342">
        <v>0</v>
      </c>
      <c r="BE14" s="342">
        <v>36290.169000000002</v>
      </c>
      <c r="BF14" s="342">
        <v>67586.142999999996</v>
      </c>
      <c r="BG14" s="342">
        <v>2384.5309999999999</v>
      </c>
      <c r="BH14" s="342">
        <v>26945.582999999999</v>
      </c>
      <c r="BI14" s="342">
        <v>4959.8639999999996</v>
      </c>
      <c r="BJ14" s="342">
        <v>15570</v>
      </c>
      <c r="BK14" s="342">
        <v>91562.857999999993</v>
      </c>
      <c r="BL14" s="170"/>
    </row>
    <row r="15" spans="1:64" ht="13.35" customHeight="1">
      <c r="A15" s="14"/>
      <c r="B15" s="99"/>
      <c r="C15" s="343"/>
      <c r="D15" s="343"/>
      <c r="E15" s="343"/>
      <c r="F15" s="343"/>
      <c r="G15" s="343"/>
      <c r="H15" s="343"/>
      <c r="I15" s="343"/>
      <c r="J15" s="343"/>
      <c r="K15" s="343"/>
      <c r="L15" s="343"/>
      <c r="M15" s="343"/>
      <c r="N15" s="343"/>
      <c r="O15" s="343"/>
      <c r="P15" s="343"/>
      <c r="Q15" s="343"/>
      <c r="R15" s="343"/>
      <c r="S15" s="343"/>
      <c r="T15" s="343"/>
      <c r="U15" s="343"/>
      <c r="V15" s="343"/>
      <c r="W15" s="343"/>
      <c r="X15" s="343"/>
      <c r="Y15" s="343"/>
      <c r="Z15" s="343"/>
      <c r="AA15" s="343"/>
      <c r="AB15" s="343"/>
      <c r="AC15" s="343"/>
      <c r="AD15" s="343"/>
      <c r="AE15" s="343"/>
      <c r="AF15" s="343"/>
      <c r="AG15" s="343"/>
      <c r="AH15" s="343"/>
      <c r="AI15" s="343"/>
      <c r="AJ15" s="343"/>
      <c r="AK15" s="343"/>
      <c r="AL15" s="343"/>
      <c r="AM15" s="343"/>
      <c r="AN15" s="343"/>
      <c r="AO15" s="343"/>
      <c r="AP15" s="343"/>
      <c r="AQ15" s="343"/>
      <c r="AR15" s="343"/>
      <c r="AS15" s="343"/>
      <c r="AT15" s="343"/>
      <c r="AU15" s="343"/>
      <c r="AV15" s="343"/>
      <c r="AW15" s="343"/>
      <c r="AX15" s="343"/>
      <c r="AY15" s="343"/>
      <c r="AZ15" s="343"/>
      <c r="BA15" s="343"/>
      <c r="BB15" s="343"/>
      <c r="BC15" s="343"/>
      <c r="BD15" s="343"/>
      <c r="BE15" s="343"/>
      <c r="BF15" s="343"/>
      <c r="BG15" s="343"/>
      <c r="BH15" s="343"/>
      <c r="BI15" s="343"/>
      <c r="BJ15" s="343"/>
      <c r="BK15" s="343"/>
      <c r="BL15" s="170"/>
    </row>
    <row r="16" spans="1:64" ht="13.35" customHeight="1">
      <c r="A16" s="17" t="s">
        <v>12</v>
      </c>
      <c r="B16" s="96">
        <f>SUM(B17:B24)</f>
        <v>33799973.648999996</v>
      </c>
      <c r="C16" s="345">
        <f t="shared" ref="C16:BK16" si="2">SUM(C17:C24)</f>
        <v>20521587.991</v>
      </c>
      <c r="D16" s="345">
        <f t="shared" si="2"/>
        <v>39318.508000000002</v>
      </c>
      <c r="E16" s="345">
        <f t="shared" si="2"/>
        <v>226613.924</v>
      </c>
      <c r="F16" s="345">
        <f t="shared" si="2"/>
        <v>53168.59</v>
      </c>
      <c r="G16" s="345">
        <f>SUM(G17:G24)</f>
        <v>66520.941999999995</v>
      </c>
      <c r="H16" s="345">
        <f>SUM(H17:H24)</f>
        <v>17244.906999999999</v>
      </c>
      <c r="I16" s="345">
        <f t="shared" si="2"/>
        <v>457152.08600000001</v>
      </c>
      <c r="J16" s="345">
        <f t="shared" si="2"/>
        <v>632920.05499999993</v>
      </c>
      <c r="K16" s="345">
        <f t="shared" si="2"/>
        <v>79299.442999999999</v>
      </c>
      <c r="L16" s="345">
        <f t="shared" si="2"/>
        <v>225753.13399999999</v>
      </c>
      <c r="M16" s="345">
        <f t="shared" si="2"/>
        <v>77792</v>
      </c>
      <c r="N16" s="345">
        <f t="shared" si="2"/>
        <v>25156.383000000002</v>
      </c>
      <c r="O16" s="345">
        <f t="shared" si="2"/>
        <v>2388296.301</v>
      </c>
      <c r="P16" s="345">
        <f t="shared" si="2"/>
        <v>37851.368000000002</v>
      </c>
      <c r="Q16" s="345">
        <f t="shared" si="2"/>
        <v>37874.902999999998</v>
      </c>
      <c r="R16" s="345">
        <f t="shared" si="2"/>
        <v>345893.69700000004</v>
      </c>
      <c r="S16" s="345">
        <f t="shared" si="2"/>
        <v>473783.12900000007</v>
      </c>
      <c r="T16" s="345">
        <f t="shared" si="2"/>
        <v>60262.762000000002</v>
      </c>
      <c r="U16" s="345">
        <f t="shared" si="2"/>
        <v>200867</v>
      </c>
      <c r="V16" s="345">
        <f t="shared" si="2"/>
        <v>52911.873</v>
      </c>
      <c r="W16" s="345">
        <f t="shared" si="2"/>
        <v>69308.657999999996</v>
      </c>
      <c r="X16" s="345">
        <f t="shared" si="2"/>
        <v>471810.32200000004</v>
      </c>
      <c r="Y16" s="345">
        <f t="shared" si="2"/>
        <v>155569</v>
      </c>
      <c r="Z16" s="345">
        <f t="shared" si="2"/>
        <v>60898.89</v>
      </c>
      <c r="AA16" s="345">
        <f t="shared" si="2"/>
        <v>52140.313000000002</v>
      </c>
      <c r="AB16" s="345">
        <f t="shared" si="2"/>
        <v>133075</v>
      </c>
      <c r="AC16" s="345">
        <f t="shared" si="2"/>
        <v>146866</v>
      </c>
      <c r="AD16" s="345">
        <f t="shared" si="2"/>
        <v>1005337</v>
      </c>
      <c r="AE16" s="345">
        <f t="shared" si="2"/>
        <v>32033.579000000002</v>
      </c>
      <c r="AF16" s="345">
        <f t="shared" si="2"/>
        <v>54626.28</v>
      </c>
      <c r="AG16" s="345">
        <f t="shared" si="2"/>
        <v>131140.85500000001</v>
      </c>
      <c r="AH16" s="345">
        <f t="shared" si="2"/>
        <v>51882.532999999996</v>
      </c>
      <c r="AI16" s="345">
        <f t="shared" si="2"/>
        <v>119223.091</v>
      </c>
      <c r="AJ16" s="345">
        <f t="shared" si="2"/>
        <v>261210.64</v>
      </c>
      <c r="AK16" s="345">
        <f t="shared" si="2"/>
        <v>52618.350000000006</v>
      </c>
      <c r="AL16" s="345">
        <f t="shared" si="2"/>
        <v>146782.72399999999</v>
      </c>
      <c r="AM16" s="345">
        <f t="shared" si="2"/>
        <v>305807.28000000003</v>
      </c>
      <c r="AN16" s="345">
        <f t="shared" si="2"/>
        <v>31099.760000000002</v>
      </c>
      <c r="AO16" s="345">
        <f t="shared" si="2"/>
        <v>52.15</v>
      </c>
      <c r="AP16" s="345">
        <f t="shared" si="2"/>
        <v>19154.21</v>
      </c>
      <c r="AQ16" s="345">
        <f t="shared" si="2"/>
        <v>56.033999999999999</v>
      </c>
      <c r="AR16" s="345">
        <f t="shared" si="2"/>
        <v>48327.398000000001</v>
      </c>
      <c r="AS16" s="345">
        <f t="shared" si="2"/>
        <v>173659.62599999999</v>
      </c>
      <c r="AT16" s="345">
        <f t="shared" si="2"/>
        <v>37460.133999999998</v>
      </c>
      <c r="AU16" s="345">
        <f t="shared" si="2"/>
        <v>1614488.9</v>
      </c>
      <c r="AV16" s="345">
        <f t="shared" si="2"/>
        <v>16956.341999999997</v>
      </c>
      <c r="AW16" s="345">
        <f t="shared" si="2"/>
        <v>153743.38</v>
      </c>
      <c r="AX16" s="345">
        <f t="shared" si="2"/>
        <v>57036.61</v>
      </c>
      <c r="AY16" s="345">
        <f t="shared" si="2"/>
        <v>61834.692999999999</v>
      </c>
      <c r="AZ16" s="345">
        <f t="shared" si="2"/>
        <v>353423.03</v>
      </c>
      <c r="BA16" s="345">
        <f ca="1">SUM(BA8:BA24)</f>
        <v>33099117</v>
      </c>
      <c r="BB16" s="345">
        <f t="shared" si="2"/>
        <v>682121.46600000001</v>
      </c>
      <c r="BC16" s="345">
        <f t="shared" si="2"/>
        <v>90839.697</v>
      </c>
      <c r="BD16" s="345">
        <f t="shared" si="2"/>
        <v>0</v>
      </c>
      <c r="BE16" s="345">
        <f t="shared" si="2"/>
        <v>320543.43300000002</v>
      </c>
      <c r="BF16" s="345">
        <f t="shared" si="2"/>
        <v>38148.519999999997</v>
      </c>
      <c r="BG16" s="345">
        <f t="shared" si="2"/>
        <v>25046.184999999998</v>
      </c>
      <c r="BH16" s="345">
        <f>SUM(BH17:BH24)</f>
        <v>296719.489</v>
      </c>
      <c r="BI16" s="345">
        <f t="shared" si="2"/>
        <v>71990.383000000002</v>
      </c>
      <c r="BJ16" s="345">
        <f t="shared" si="2"/>
        <v>85131.002000000008</v>
      </c>
      <c r="BK16" s="345">
        <f t="shared" si="2"/>
        <v>259872.696</v>
      </c>
      <c r="BL16" s="170"/>
    </row>
    <row r="17" spans="1:64" ht="13.35" customHeight="1">
      <c r="A17" s="9" t="s">
        <v>13</v>
      </c>
      <c r="B17" s="98">
        <f>SUM(C17:BK17)</f>
        <v>8918730.0649999995</v>
      </c>
      <c r="C17" s="298">
        <v>5281956.909</v>
      </c>
      <c r="D17" s="342">
        <v>10330.798000000001</v>
      </c>
      <c r="E17" s="298">
        <v>47902.843999999997</v>
      </c>
      <c r="F17" s="298">
        <v>26111.393</v>
      </c>
      <c r="G17" s="298">
        <v>25587.205000000002</v>
      </c>
      <c r="H17" s="298">
        <v>2240.2849999999999</v>
      </c>
      <c r="I17" s="342">
        <v>199151.17499999999</v>
      </c>
      <c r="J17" s="298">
        <v>219856.639</v>
      </c>
      <c r="K17" s="298">
        <v>26386.798999999999</v>
      </c>
      <c r="L17" s="298">
        <v>69280.149000000005</v>
      </c>
      <c r="M17" s="298">
        <v>22036.425999999999</v>
      </c>
      <c r="N17" s="298">
        <v>10437.956</v>
      </c>
      <c r="O17" s="298">
        <v>598013.82200000004</v>
      </c>
      <c r="P17" s="342">
        <v>14520.264999999999</v>
      </c>
      <c r="Q17" s="342">
        <v>18421.404999999999</v>
      </c>
      <c r="R17" s="342">
        <v>107053.136</v>
      </c>
      <c r="S17" s="342">
        <v>133968.04199999999</v>
      </c>
      <c r="T17" s="342">
        <v>10013.263999999999</v>
      </c>
      <c r="U17" s="342">
        <v>47259</v>
      </c>
      <c r="V17" s="342">
        <v>21410.863000000001</v>
      </c>
      <c r="W17" s="342">
        <v>16504.669000000002</v>
      </c>
      <c r="X17" s="342">
        <v>97822.054000000004</v>
      </c>
      <c r="Y17" s="342">
        <v>61016</v>
      </c>
      <c r="Z17" s="342">
        <v>21888</v>
      </c>
      <c r="AA17" s="342">
        <v>10830.46</v>
      </c>
      <c r="AB17" s="342">
        <v>31897</v>
      </c>
      <c r="AC17" s="342">
        <v>35973</v>
      </c>
      <c r="AD17" s="342">
        <v>208812</v>
      </c>
      <c r="AE17" s="342">
        <v>8481.5879999999997</v>
      </c>
      <c r="AF17" s="342">
        <v>26313.023000000001</v>
      </c>
      <c r="AG17" s="342">
        <v>37906.642</v>
      </c>
      <c r="AH17" s="342">
        <v>14887.978999999999</v>
      </c>
      <c r="AI17" s="342">
        <v>26503.199000000001</v>
      </c>
      <c r="AJ17" s="342">
        <v>90714.14</v>
      </c>
      <c r="AK17" s="342">
        <v>19302.870999999999</v>
      </c>
      <c r="AL17" s="342">
        <v>47969.847999999998</v>
      </c>
      <c r="AM17" s="342">
        <v>74004.413</v>
      </c>
      <c r="AN17" s="342">
        <v>12244.277</v>
      </c>
      <c r="AO17" s="342">
        <v>25.245999999999999</v>
      </c>
      <c r="AP17" s="342">
        <v>8029.058</v>
      </c>
      <c r="AQ17" s="342">
        <v>16.378</v>
      </c>
      <c r="AR17" s="342">
        <v>21363.010999999999</v>
      </c>
      <c r="AS17" s="342">
        <v>69414.462</v>
      </c>
      <c r="AT17" s="342">
        <v>14821.986999999999</v>
      </c>
      <c r="AU17" s="342">
        <v>358971.4</v>
      </c>
      <c r="AV17" s="342">
        <v>8209.4159999999993</v>
      </c>
      <c r="AW17" s="342">
        <v>51818.29</v>
      </c>
      <c r="AX17" s="342">
        <v>13560</v>
      </c>
      <c r="AY17" s="342">
        <v>15173.138999999999</v>
      </c>
      <c r="AZ17" s="342">
        <v>107328.84600000001</v>
      </c>
      <c r="BA17" s="170">
        <v>28237</v>
      </c>
      <c r="BB17" s="342">
        <v>174005.54</v>
      </c>
      <c r="BC17" s="342">
        <v>26820.722000000002</v>
      </c>
      <c r="BD17" s="342">
        <v>0</v>
      </c>
      <c r="BE17" s="342">
        <v>91363.404999999999</v>
      </c>
      <c r="BF17" s="342">
        <v>13026.635</v>
      </c>
      <c r="BG17" s="342">
        <v>9938.2839999999997</v>
      </c>
      <c r="BH17" s="342">
        <v>56580.462</v>
      </c>
      <c r="BI17" s="342">
        <v>18093.498</v>
      </c>
      <c r="BJ17" s="342">
        <v>23880.252</v>
      </c>
      <c r="BK17" s="342">
        <v>73043.495999999999</v>
      </c>
      <c r="BL17" s="170"/>
    </row>
    <row r="18" spans="1:64" ht="13.35" customHeight="1">
      <c r="A18" s="9" t="s">
        <v>14</v>
      </c>
      <c r="B18" s="98">
        <f t="shared" ref="B18:B24" si="3">SUM(C18:BK18)</f>
        <v>0</v>
      </c>
      <c r="C18" s="342">
        <v>0</v>
      </c>
      <c r="D18" s="342">
        <v>0</v>
      </c>
      <c r="E18" s="342">
        <v>0</v>
      </c>
      <c r="F18" s="342">
        <v>0</v>
      </c>
      <c r="G18" s="342">
        <v>0</v>
      </c>
      <c r="H18" s="342">
        <v>0</v>
      </c>
      <c r="I18" s="342">
        <v>0</v>
      </c>
      <c r="J18" s="342">
        <v>0</v>
      </c>
      <c r="K18" s="342">
        <v>0</v>
      </c>
      <c r="L18" s="342">
        <v>0</v>
      </c>
      <c r="M18" s="342">
        <v>0</v>
      </c>
      <c r="N18" s="342">
        <v>0</v>
      </c>
      <c r="O18" s="342">
        <v>0</v>
      </c>
      <c r="P18" s="342">
        <v>0</v>
      </c>
      <c r="Q18" s="342">
        <v>0</v>
      </c>
      <c r="R18" s="342">
        <v>0</v>
      </c>
      <c r="S18" s="342">
        <v>0</v>
      </c>
      <c r="T18" s="342">
        <v>0</v>
      </c>
      <c r="U18" s="342">
        <v>0</v>
      </c>
      <c r="V18" s="342">
        <v>0</v>
      </c>
      <c r="W18" s="342">
        <v>0</v>
      </c>
      <c r="X18" s="342">
        <v>0</v>
      </c>
      <c r="Y18" s="342">
        <v>0</v>
      </c>
      <c r="Z18" s="342">
        <v>0</v>
      </c>
      <c r="AA18" s="342">
        <v>0</v>
      </c>
      <c r="AB18" s="342">
        <v>0</v>
      </c>
      <c r="AC18" s="342">
        <v>0</v>
      </c>
      <c r="AD18" s="342">
        <v>0</v>
      </c>
      <c r="AE18" s="342">
        <v>0</v>
      </c>
      <c r="AF18" s="342">
        <v>0</v>
      </c>
      <c r="AG18" s="342">
        <v>0</v>
      </c>
      <c r="AH18" s="342">
        <v>0</v>
      </c>
      <c r="AI18" s="342">
        <v>0</v>
      </c>
      <c r="AJ18" s="342">
        <v>0</v>
      </c>
      <c r="AK18" s="342">
        <v>0</v>
      </c>
      <c r="AL18" s="342">
        <v>0</v>
      </c>
      <c r="AM18" s="342">
        <v>0</v>
      </c>
      <c r="AN18" s="342">
        <v>0</v>
      </c>
      <c r="AO18" s="342">
        <v>0</v>
      </c>
      <c r="AP18" s="342">
        <v>0</v>
      </c>
      <c r="AQ18" s="342">
        <v>0</v>
      </c>
      <c r="AR18" s="342">
        <v>0</v>
      </c>
      <c r="AS18" s="342">
        <v>0</v>
      </c>
      <c r="AT18" s="342">
        <v>0</v>
      </c>
      <c r="AU18" s="342">
        <v>0</v>
      </c>
      <c r="AV18" s="342">
        <v>0</v>
      </c>
      <c r="AW18" s="342">
        <v>0</v>
      </c>
      <c r="AX18" s="342">
        <v>0</v>
      </c>
      <c r="AY18" s="342">
        <v>0</v>
      </c>
      <c r="AZ18" s="342">
        <v>0</v>
      </c>
      <c r="BA18" s="170">
        <v>0</v>
      </c>
      <c r="BB18" s="342">
        <v>0</v>
      </c>
      <c r="BC18" s="342">
        <v>0</v>
      </c>
      <c r="BD18" s="342">
        <v>0</v>
      </c>
      <c r="BE18" s="342">
        <v>0</v>
      </c>
      <c r="BF18" s="342">
        <v>0</v>
      </c>
      <c r="BG18" s="342">
        <v>0</v>
      </c>
      <c r="BH18" s="342">
        <v>0</v>
      </c>
      <c r="BI18" s="342">
        <v>0</v>
      </c>
      <c r="BJ18" s="342">
        <v>0</v>
      </c>
      <c r="BK18" s="342">
        <v>0</v>
      </c>
      <c r="BL18" s="170"/>
    </row>
    <row r="19" spans="1:64" ht="13.35" customHeight="1">
      <c r="A19" s="9" t="s">
        <v>15</v>
      </c>
      <c r="B19" s="98">
        <f t="shared" si="3"/>
        <v>0</v>
      </c>
      <c r="C19" s="342">
        <v>0</v>
      </c>
      <c r="D19" s="342">
        <v>0</v>
      </c>
      <c r="E19" s="342">
        <v>0</v>
      </c>
      <c r="F19" s="342">
        <v>0</v>
      </c>
      <c r="G19" s="342">
        <v>0</v>
      </c>
      <c r="H19" s="342">
        <v>0</v>
      </c>
      <c r="I19" s="342">
        <v>0</v>
      </c>
      <c r="J19" s="342">
        <v>0</v>
      </c>
      <c r="K19" s="342">
        <v>0</v>
      </c>
      <c r="L19" s="342">
        <v>0</v>
      </c>
      <c r="M19" s="342">
        <v>0</v>
      </c>
      <c r="N19" s="342">
        <v>0</v>
      </c>
      <c r="O19" s="342">
        <v>0</v>
      </c>
      <c r="P19" s="342">
        <v>0</v>
      </c>
      <c r="Q19" s="342">
        <v>0</v>
      </c>
      <c r="R19" s="342">
        <v>0</v>
      </c>
      <c r="S19" s="342">
        <v>0</v>
      </c>
      <c r="T19" s="342">
        <v>0</v>
      </c>
      <c r="U19" s="342">
        <v>0</v>
      </c>
      <c r="V19" s="342">
        <v>0</v>
      </c>
      <c r="W19" s="342">
        <v>0</v>
      </c>
      <c r="X19" s="342">
        <v>0</v>
      </c>
      <c r="Y19" s="342">
        <v>0</v>
      </c>
      <c r="Z19" s="342">
        <v>0</v>
      </c>
      <c r="AA19" s="342">
        <v>0</v>
      </c>
      <c r="AB19" s="342">
        <v>0</v>
      </c>
      <c r="AC19" s="342">
        <v>0</v>
      </c>
      <c r="AD19" s="342">
        <v>0</v>
      </c>
      <c r="AE19" s="342">
        <v>0</v>
      </c>
      <c r="AF19" s="342">
        <v>0</v>
      </c>
      <c r="AG19" s="342">
        <v>0</v>
      </c>
      <c r="AH19" s="342">
        <v>0</v>
      </c>
      <c r="AI19" s="342">
        <v>0</v>
      </c>
      <c r="AJ19" s="342">
        <v>0</v>
      </c>
      <c r="AK19" s="342">
        <v>0</v>
      </c>
      <c r="AL19" s="342">
        <v>0</v>
      </c>
      <c r="AM19" s="342">
        <v>0</v>
      </c>
      <c r="AN19" s="342">
        <v>0</v>
      </c>
      <c r="AO19" s="342">
        <v>0</v>
      </c>
      <c r="AP19" s="342">
        <v>0</v>
      </c>
      <c r="AQ19" s="342">
        <v>0</v>
      </c>
      <c r="AR19" s="342">
        <v>0</v>
      </c>
      <c r="AS19" s="342">
        <v>0</v>
      </c>
      <c r="AT19" s="342">
        <v>0</v>
      </c>
      <c r="AU19" s="342">
        <v>0</v>
      </c>
      <c r="AV19" s="342">
        <v>0</v>
      </c>
      <c r="AW19" s="342">
        <v>0</v>
      </c>
      <c r="AX19" s="342">
        <v>0</v>
      </c>
      <c r="AY19" s="342">
        <v>0</v>
      </c>
      <c r="AZ19" s="342">
        <v>0</v>
      </c>
      <c r="BA19" s="342">
        <v>0</v>
      </c>
      <c r="BB19" s="342">
        <v>0</v>
      </c>
      <c r="BC19" s="342">
        <v>0</v>
      </c>
      <c r="BD19" s="342">
        <v>0</v>
      </c>
      <c r="BE19" s="342">
        <v>0</v>
      </c>
      <c r="BF19" s="342">
        <v>0</v>
      </c>
      <c r="BG19" s="342">
        <v>0</v>
      </c>
      <c r="BH19" s="342">
        <v>0</v>
      </c>
      <c r="BI19" s="342">
        <v>0</v>
      </c>
      <c r="BJ19" s="342">
        <v>0</v>
      </c>
      <c r="BK19" s="342">
        <v>0</v>
      </c>
      <c r="BL19" s="170"/>
    </row>
    <row r="20" spans="1:64" ht="13.35" customHeight="1">
      <c r="A20" s="9" t="s">
        <v>16</v>
      </c>
      <c r="B20" s="98">
        <f t="shared" si="3"/>
        <v>0</v>
      </c>
      <c r="C20" s="342">
        <v>0</v>
      </c>
      <c r="D20" s="342">
        <v>0</v>
      </c>
      <c r="E20" s="342">
        <v>0</v>
      </c>
      <c r="F20" s="342">
        <v>0</v>
      </c>
      <c r="G20" s="342">
        <v>0</v>
      </c>
      <c r="H20" s="342">
        <v>0</v>
      </c>
      <c r="I20" s="342">
        <v>0</v>
      </c>
      <c r="J20" s="342">
        <v>0</v>
      </c>
      <c r="K20" s="342">
        <v>0</v>
      </c>
      <c r="L20" s="342">
        <v>0</v>
      </c>
      <c r="M20" s="342">
        <v>0</v>
      </c>
      <c r="N20" s="342">
        <v>0</v>
      </c>
      <c r="O20" s="342">
        <v>0</v>
      </c>
      <c r="P20" s="342">
        <v>0</v>
      </c>
      <c r="Q20" s="342">
        <v>0</v>
      </c>
      <c r="R20" s="342">
        <v>0</v>
      </c>
      <c r="S20" s="342">
        <v>0</v>
      </c>
      <c r="T20" s="342">
        <v>0</v>
      </c>
      <c r="U20" s="342">
        <v>0</v>
      </c>
      <c r="V20" s="342">
        <v>0</v>
      </c>
      <c r="W20" s="342">
        <v>0</v>
      </c>
      <c r="X20" s="342">
        <v>0</v>
      </c>
      <c r="Y20" s="342">
        <v>0</v>
      </c>
      <c r="Z20" s="342">
        <v>0</v>
      </c>
      <c r="AA20" s="342">
        <v>0</v>
      </c>
      <c r="AB20" s="342">
        <v>0</v>
      </c>
      <c r="AC20" s="342">
        <v>0</v>
      </c>
      <c r="AD20" s="342">
        <v>0</v>
      </c>
      <c r="AE20" s="342">
        <v>0</v>
      </c>
      <c r="AF20" s="342">
        <v>0</v>
      </c>
      <c r="AG20" s="342">
        <v>0</v>
      </c>
      <c r="AH20" s="342">
        <v>0</v>
      </c>
      <c r="AI20" s="342">
        <v>0</v>
      </c>
      <c r="AJ20" s="342">
        <v>0</v>
      </c>
      <c r="AK20" s="342">
        <v>0</v>
      </c>
      <c r="AL20" s="342">
        <v>0</v>
      </c>
      <c r="AM20" s="342">
        <v>0</v>
      </c>
      <c r="AN20" s="342">
        <v>0</v>
      </c>
      <c r="AO20" s="342">
        <v>0</v>
      </c>
      <c r="AP20" s="342">
        <v>0</v>
      </c>
      <c r="AQ20" s="342">
        <v>0</v>
      </c>
      <c r="AR20" s="342">
        <v>0</v>
      </c>
      <c r="AS20" s="342">
        <v>0</v>
      </c>
      <c r="AT20" s="342">
        <v>0</v>
      </c>
      <c r="AU20" s="342">
        <v>0</v>
      </c>
      <c r="AV20" s="342">
        <v>0</v>
      </c>
      <c r="AW20" s="342">
        <v>0</v>
      </c>
      <c r="AX20" s="342">
        <v>0</v>
      </c>
      <c r="AY20" s="342">
        <v>0</v>
      </c>
      <c r="AZ20" s="342">
        <v>0</v>
      </c>
      <c r="BA20" s="342">
        <v>0</v>
      </c>
      <c r="BB20" s="342">
        <v>0</v>
      </c>
      <c r="BC20" s="342">
        <v>0</v>
      </c>
      <c r="BD20" s="342">
        <v>0</v>
      </c>
      <c r="BE20" s="342">
        <v>0</v>
      </c>
      <c r="BF20" s="342">
        <v>0</v>
      </c>
      <c r="BG20" s="342">
        <v>0</v>
      </c>
      <c r="BH20" s="342">
        <v>0</v>
      </c>
      <c r="BI20" s="342">
        <v>0</v>
      </c>
      <c r="BJ20" s="342">
        <v>0</v>
      </c>
      <c r="BK20" s="342">
        <v>0</v>
      </c>
      <c r="BL20" s="170"/>
    </row>
    <row r="21" spans="1:64" ht="13.35" customHeight="1">
      <c r="A21" s="9" t="s">
        <v>17</v>
      </c>
      <c r="B21" s="98">
        <f t="shared" si="3"/>
        <v>1187048.8810000005</v>
      </c>
      <c r="C21" s="342">
        <v>889489.93200000003</v>
      </c>
      <c r="D21" s="342">
        <v>0</v>
      </c>
      <c r="E21" s="342">
        <v>1182</v>
      </c>
      <c r="F21" s="342">
        <v>0</v>
      </c>
      <c r="G21" s="342">
        <v>108.57</v>
      </c>
      <c r="H21" s="342">
        <v>0</v>
      </c>
      <c r="I21" s="342">
        <v>17160.532999999999</v>
      </c>
      <c r="J21" s="342">
        <v>18896.620999999999</v>
      </c>
      <c r="K21" s="342">
        <v>2500</v>
      </c>
      <c r="L21" s="342">
        <v>7943.8509999999997</v>
      </c>
      <c r="M21" s="342">
        <v>470.85399999999998</v>
      </c>
      <c r="N21" s="342">
        <v>600</v>
      </c>
      <c r="O21" s="342">
        <v>69096.888000000006</v>
      </c>
      <c r="P21" s="342">
        <v>0</v>
      </c>
      <c r="Q21" s="342">
        <v>0</v>
      </c>
      <c r="R21" s="342">
        <v>3000</v>
      </c>
      <c r="S21" s="342">
        <v>2689.6210000000001</v>
      </c>
      <c r="T21" s="342">
        <v>1420</v>
      </c>
      <c r="U21" s="342">
        <v>963</v>
      </c>
      <c r="V21" s="342">
        <v>0</v>
      </c>
      <c r="W21" s="342">
        <v>0</v>
      </c>
      <c r="X21" s="342">
        <v>3687.7139999999999</v>
      </c>
      <c r="Y21" s="342">
        <v>5407</v>
      </c>
      <c r="Z21" s="342">
        <v>150</v>
      </c>
      <c r="AA21" s="342">
        <v>0</v>
      </c>
      <c r="AB21" s="342">
        <v>0</v>
      </c>
      <c r="AC21" s="342">
        <v>0</v>
      </c>
      <c r="AD21" s="342">
        <v>8476.2579999999998</v>
      </c>
      <c r="AE21" s="342">
        <v>114.72499999999999</v>
      </c>
      <c r="AF21" s="342">
        <v>0</v>
      </c>
      <c r="AG21" s="342">
        <v>0</v>
      </c>
      <c r="AH21" s="342">
        <v>0</v>
      </c>
      <c r="AI21" s="342">
        <v>1365.6590000000001</v>
      </c>
      <c r="AJ21" s="342">
        <v>0</v>
      </c>
      <c r="AK21" s="342">
        <v>484.10899999999998</v>
      </c>
      <c r="AL21" s="342">
        <v>0</v>
      </c>
      <c r="AM21" s="342">
        <v>484.01299999999998</v>
      </c>
      <c r="AN21" s="342">
        <v>0</v>
      </c>
      <c r="AO21" s="342">
        <v>0</v>
      </c>
      <c r="AP21" s="342">
        <v>0</v>
      </c>
      <c r="AQ21" s="342">
        <v>0</v>
      </c>
      <c r="AR21" s="342">
        <v>450</v>
      </c>
      <c r="AS21" s="342">
        <v>2339.366</v>
      </c>
      <c r="AT21" s="342">
        <v>0</v>
      </c>
      <c r="AU21" s="342">
        <v>101987.6</v>
      </c>
      <c r="AV21" s="342">
        <v>0</v>
      </c>
      <c r="AW21" s="342">
        <v>36.049999999999997</v>
      </c>
      <c r="AX21" s="342">
        <v>0</v>
      </c>
      <c r="AY21" s="342">
        <v>0</v>
      </c>
      <c r="AZ21" s="342">
        <v>15117.266</v>
      </c>
      <c r="BA21" s="342">
        <v>611</v>
      </c>
      <c r="BB21" s="342">
        <v>10949.343999999999</v>
      </c>
      <c r="BC21" s="342">
        <v>0</v>
      </c>
      <c r="BD21" s="342">
        <v>0</v>
      </c>
      <c r="BE21" s="342">
        <v>12973.963</v>
      </c>
      <c r="BF21" s="342">
        <v>0</v>
      </c>
      <c r="BG21" s="342">
        <v>116.292</v>
      </c>
      <c r="BH21" s="342">
        <v>4829.652</v>
      </c>
      <c r="BI21" s="342">
        <v>0</v>
      </c>
      <c r="BJ21" s="342">
        <v>0</v>
      </c>
      <c r="BK21" s="342">
        <v>1947</v>
      </c>
      <c r="BL21" s="170"/>
    </row>
    <row r="22" spans="1:64" ht="13.35" customHeight="1">
      <c r="A22" s="9" t="s">
        <v>18</v>
      </c>
      <c r="B22" s="98">
        <f t="shared" si="3"/>
        <v>8485767.0979999993</v>
      </c>
      <c r="C22" s="298">
        <v>5734107.9900000002</v>
      </c>
      <c r="D22" s="342">
        <v>0</v>
      </c>
      <c r="E22" s="342">
        <v>0</v>
      </c>
      <c r="F22" s="342">
        <v>0</v>
      </c>
      <c r="G22" s="298">
        <v>13379.838</v>
      </c>
      <c r="H22" s="342">
        <v>0</v>
      </c>
      <c r="I22" s="342">
        <v>46507.207999999999</v>
      </c>
      <c r="J22" s="298">
        <v>30000</v>
      </c>
      <c r="K22" s="342">
        <v>0</v>
      </c>
      <c r="L22" s="342">
        <v>46860.775999999998</v>
      </c>
      <c r="M22" s="298">
        <v>22541.251</v>
      </c>
      <c r="N22" s="298">
        <v>0</v>
      </c>
      <c r="O22" s="342">
        <v>891254.04399999999</v>
      </c>
      <c r="P22" s="342">
        <v>0</v>
      </c>
      <c r="Q22" s="342">
        <v>0</v>
      </c>
      <c r="R22" s="342">
        <v>32385.601999999999</v>
      </c>
      <c r="S22" s="342">
        <v>146122.63200000001</v>
      </c>
      <c r="T22" s="342">
        <v>0</v>
      </c>
      <c r="U22" s="342">
        <v>0</v>
      </c>
      <c r="V22" s="342">
        <v>0</v>
      </c>
      <c r="W22" s="342">
        <v>0</v>
      </c>
      <c r="X22" s="342">
        <v>13300</v>
      </c>
      <c r="Y22" s="342">
        <v>0</v>
      </c>
      <c r="Z22" s="342">
        <v>9940.7759999999998</v>
      </c>
      <c r="AA22" s="342">
        <v>0</v>
      </c>
      <c r="AB22" s="342">
        <v>0</v>
      </c>
      <c r="AC22" s="342">
        <v>0</v>
      </c>
      <c r="AD22" s="342">
        <v>285000</v>
      </c>
      <c r="AE22" s="342">
        <v>5395.4</v>
      </c>
      <c r="AF22" s="342">
        <v>0</v>
      </c>
      <c r="AG22" s="342">
        <v>0</v>
      </c>
      <c r="AH22" s="342">
        <v>9200</v>
      </c>
      <c r="AI22" s="342">
        <v>14072.393</v>
      </c>
      <c r="AJ22" s="342">
        <v>65000</v>
      </c>
      <c r="AK22" s="342">
        <v>0</v>
      </c>
      <c r="AL22" s="342">
        <v>0</v>
      </c>
      <c r="AM22" s="342">
        <v>41807.055999999997</v>
      </c>
      <c r="AN22" s="342">
        <v>0</v>
      </c>
      <c r="AO22" s="342">
        <v>0</v>
      </c>
      <c r="AP22" s="342">
        <v>0</v>
      </c>
      <c r="AQ22" s="342">
        <v>0</v>
      </c>
      <c r="AR22" s="342">
        <v>0</v>
      </c>
      <c r="AS22" s="342">
        <v>5042.49</v>
      </c>
      <c r="AT22" s="342">
        <v>0</v>
      </c>
      <c r="AU22" s="342">
        <v>685500</v>
      </c>
      <c r="AV22" s="342">
        <v>0</v>
      </c>
      <c r="AW22" s="342">
        <v>24371.56</v>
      </c>
      <c r="AX22" s="342">
        <v>8895</v>
      </c>
      <c r="AY22" s="342">
        <v>0</v>
      </c>
      <c r="AZ22" s="342">
        <v>17188.82</v>
      </c>
      <c r="BA22" s="342">
        <v>0</v>
      </c>
      <c r="BB22" s="342">
        <v>238500</v>
      </c>
      <c r="BC22" s="342">
        <v>0</v>
      </c>
      <c r="BD22" s="342">
        <v>0</v>
      </c>
      <c r="BE22" s="342">
        <v>48844.262000000002</v>
      </c>
      <c r="BF22" s="342">
        <v>0</v>
      </c>
      <c r="BG22" s="342">
        <v>0</v>
      </c>
      <c r="BH22" s="342">
        <v>43750</v>
      </c>
      <c r="BI22" s="342">
        <v>0</v>
      </c>
      <c r="BJ22" s="342">
        <v>0</v>
      </c>
      <c r="BK22" s="342">
        <v>6800</v>
      </c>
      <c r="BL22" s="170"/>
    </row>
    <row r="23" spans="1:64" ht="13.35" customHeight="1">
      <c r="A23" s="9" t="s">
        <v>19</v>
      </c>
      <c r="B23" s="98">
        <f t="shared" si="3"/>
        <v>0</v>
      </c>
      <c r="C23" s="342">
        <v>0</v>
      </c>
      <c r="D23" s="342">
        <v>0</v>
      </c>
      <c r="E23" s="342">
        <v>0</v>
      </c>
      <c r="F23" s="342">
        <v>0</v>
      </c>
      <c r="G23" s="342">
        <v>0</v>
      </c>
      <c r="H23" s="342">
        <v>0</v>
      </c>
      <c r="I23" s="342">
        <v>0</v>
      </c>
      <c r="J23" s="342">
        <v>0</v>
      </c>
      <c r="K23" s="342">
        <v>0</v>
      </c>
      <c r="L23" s="298">
        <v>0</v>
      </c>
      <c r="M23" s="342">
        <v>0</v>
      </c>
      <c r="N23" s="342">
        <v>0</v>
      </c>
      <c r="O23" s="342">
        <v>0</v>
      </c>
      <c r="P23" s="342">
        <v>0</v>
      </c>
      <c r="Q23" s="342">
        <v>0</v>
      </c>
      <c r="R23" s="342">
        <v>0</v>
      </c>
      <c r="S23" s="342">
        <v>0</v>
      </c>
      <c r="T23" s="342">
        <v>0</v>
      </c>
      <c r="U23" s="342">
        <v>0</v>
      </c>
      <c r="V23" s="342">
        <v>0</v>
      </c>
      <c r="W23" s="342">
        <v>0</v>
      </c>
      <c r="X23" s="342">
        <v>0</v>
      </c>
      <c r="Y23" s="342">
        <v>0</v>
      </c>
      <c r="Z23" s="342">
        <v>0</v>
      </c>
      <c r="AA23" s="342">
        <v>0</v>
      </c>
      <c r="AB23" s="342">
        <v>0</v>
      </c>
      <c r="AC23" s="342">
        <v>0</v>
      </c>
      <c r="AD23" s="342">
        <v>0</v>
      </c>
      <c r="AE23" s="342">
        <v>0</v>
      </c>
      <c r="AF23" s="342">
        <v>0</v>
      </c>
      <c r="AG23" s="342">
        <v>0</v>
      </c>
      <c r="AH23" s="342">
        <v>0</v>
      </c>
      <c r="AI23" s="342">
        <v>0</v>
      </c>
      <c r="AJ23" s="342">
        <v>0</v>
      </c>
      <c r="AK23" s="342">
        <v>0</v>
      </c>
      <c r="AL23" s="342">
        <v>0</v>
      </c>
      <c r="AM23" s="342">
        <v>0</v>
      </c>
      <c r="AN23" s="342">
        <v>0</v>
      </c>
      <c r="AO23" s="342">
        <v>0</v>
      </c>
      <c r="AP23" s="342">
        <v>0</v>
      </c>
      <c r="AQ23" s="342">
        <v>0</v>
      </c>
      <c r="AR23" s="342">
        <v>0</v>
      </c>
      <c r="AS23" s="342">
        <v>0</v>
      </c>
      <c r="AT23" s="342">
        <v>0</v>
      </c>
      <c r="AU23" s="342">
        <v>0</v>
      </c>
      <c r="AV23" s="342">
        <v>0</v>
      </c>
      <c r="AW23" s="342">
        <v>0</v>
      </c>
      <c r="AX23" s="342">
        <v>0</v>
      </c>
      <c r="AY23" s="342">
        <v>0</v>
      </c>
      <c r="AZ23" s="342">
        <v>0</v>
      </c>
      <c r="BA23" s="342">
        <v>0</v>
      </c>
      <c r="BB23" s="342">
        <v>0</v>
      </c>
      <c r="BC23" s="342">
        <v>0</v>
      </c>
      <c r="BD23" s="342">
        <v>0</v>
      </c>
      <c r="BE23" s="342">
        <v>0</v>
      </c>
      <c r="BF23" s="342">
        <v>0</v>
      </c>
      <c r="BG23" s="342">
        <v>0</v>
      </c>
      <c r="BH23" s="342">
        <v>0</v>
      </c>
      <c r="BI23" s="342">
        <v>0</v>
      </c>
      <c r="BJ23" s="342">
        <v>0</v>
      </c>
      <c r="BK23" s="342">
        <v>0</v>
      </c>
      <c r="BL23" s="170"/>
    </row>
    <row r="24" spans="1:64" ht="13.35" customHeight="1">
      <c r="A24" s="9" t="s">
        <v>20</v>
      </c>
      <c r="B24" s="98">
        <f t="shared" si="3"/>
        <v>15208427.604999995</v>
      </c>
      <c r="C24" s="298">
        <v>8616033.1600000001</v>
      </c>
      <c r="D24" s="298">
        <v>28987.71</v>
      </c>
      <c r="E24" s="298">
        <v>177529.08</v>
      </c>
      <c r="F24" s="298">
        <v>27057.197</v>
      </c>
      <c r="G24" s="298">
        <v>27445.329000000002</v>
      </c>
      <c r="H24" s="298">
        <v>15004.621999999999</v>
      </c>
      <c r="I24" s="342">
        <v>194333.17</v>
      </c>
      <c r="J24" s="298">
        <v>364166.79499999998</v>
      </c>
      <c r="K24" s="298">
        <v>50412.644</v>
      </c>
      <c r="L24" s="298">
        <v>101668.35799999999</v>
      </c>
      <c r="M24" s="298">
        <v>32743.469000000001</v>
      </c>
      <c r="N24" s="298">
        <v>14118.427</v>
      </c>
      <c r="O24" s="342">
        <v>829931.54700000002</v>
      </c>
      <c r="P24" s="342">
        <v>23331.102999999999</v>
      </c>
      <c r="Q24" s="342">
        <v>19453.498</v>
      </c>
      <c r="R24" s="342">
        <v>203454.959</v>
      </c>
      <c r="S24" s="342">
        <v>191002.834</v>
      </c>
      <c r="T24" s="342">
        <v>48829.498</v>
      </c>
      <c r="U24" s="342">
        <v>152645</v>
      </c>
      <c r="V24" s="342">
        <v>31501.01</v>
      </c>
      <c r="W24" s="342">
        <v>52803.989000000001</v>
      </c>
      <c r="X24" s="342">
        <v>357000.554</v>
      </c>
      <c r="Y24" s="342">
        <v>89146</v>
      </c>
      <c r="Z24" s="342">
        <v>28920.114000000001</v>
      </c>
      <c r="AA24" s="342">
        <v>41309.853000000003</v>
      </c>
      <c r="AB24" s="342">
        <v>101178</v>
      </c>
      <c r="AC24" s="342">
        <v>110893</v>
      </c>
      <c r="AD24" s="342">
        <v>503048.74200000003</v>
      </c>
      <c r="AE24" s="342">
        <v>18041.866000000002</v>
      </c>
      <c r="AF24" s="342">
        <v>28313.257000000001</v>
      </c>
      <c r="AG24" s="342">
        <v>93234.213000000003</v>
      </c>
      <c r="AH24" s="342">
        <v>27794.554</v>
      </c>
      <c r="AI24" s="342">
        <v>77281.84</v>
      </c>
      <c r="AJ24" s="342">
        <v>105496.5</v>
      </c>
      <c r="AK24" s="342">
        <v>32831.370000000003</v>
      </c>
      <c r="AL24" s="342">
        <v>98812.876000000004</v>
      </c>
      <c r="AM24" s="342">
        <v>189511.79800000001</v>
      </c>
      <c r="AN24" s="342">
        <v>18855.483</v>
      </c>
      <c r="AO24" s="342">
        <v>26.904</v>
      </c>
      <c r="AP24" s="342">
        <v>11125.152</v>
      </c>
      <c r="AQ24" s="342">
        <v>39.655999999999999</v>
      </c>
      <c r="AR24" s="342">
        <v>26514.386999999999</v>
      </c>
      <c r="AS24" s="342">
        <v>96863.308000000005</v>
      </c>
      <c r="AT24" s="342">
        <v>22638.147000000001</v>
      </c>
      <c r="AU24" s="342">
        <v>468029.9</v>
      </c>
      <c r="AV24" s="342">
        <v>8746.9259999999995</v>
      </c>
      <c r="AW24" s="342">
        <v>77517.48</v>
      </c>
      <c r="AX24" s="342">
        <v>34581.61</v>
      </c>
      <c r="AY24" s="342">
        <v>46661.553999999996</v>
      </c>
      <c r="AZ24" s="342">
        <v>213788.098</v>
      </c>
      <c r="BA24" s="342">
        <v>62821</v>
      </c>
      <c r="BB24" s="342">
        <v>258666.58199999999</v>
      </c>
      <c r="BC24" s="342">
        <v>64018.974999999999</v>
      </c>
      <c r="BD24" s="342">
        <v>0</v>
      </c>
      <c r="BE24" s="342">
        <v>167361.80300000001</v>
      </c>
      <c r="BF24" s="342">
        <v>25121.884999999998</v>
      </c>
      <c r="BG24" s="342">
        <v>14991.609</v>
      </c>
      <c r="BH24" s="342">
        <v>191559.375</v>
      </c>
      <c r="BI24" s="342">
        <v>53896.885000000002</v>
      </c>
      <c r="BJ24" s="342">
        <v>61250.75</v>
      </c>
      <c r="BK24" s="342">
        <v>178082.2</v>
      </c>
      <c r="BL24" s="170"/>
    </row>
    <row r="25" spans="1:64" ht="13.35" customHeight="1">
      <c r="A25" s="10"/>
      <c r="B25" s="100"/>
      <c r="C25" s="342"/>
      <c r="D25" s="342"/>
      <c r="E25" s="342"/>
      <c r="F25" s="342"/>
      <c r="G25" s="342"/>
      <c r="H25" s="342"/>
      <c r="I25" s="342"/>
      <c r="J25" s="342"/>
      <c r="K25" s="342"/>
      <c r="L25" s="342"/>
      <c r="M25" s="342"/>
      <c r="N25" s="342"/>
      <c r="O25" s="342"/>
      <c r="P25" s="342"/>
      <c r="Q25" s="342"/>
      <c r="R25" s="342"/>
      <c r="S25" s="342"/>
      <c r="T25" s="342"/>
      <c r="U25" s="342"/>
      <c r="V25" s="342"/>
      <c r="W25" s="342"/>
      <c r="X25" s="342"/>
      <c r="Y25" s="342"/>
      <c r="Z25" s="342"/>
      <c r="AA25" s="342"/>
      <c r="AB25" s="342"/>
      <c r="AC25" s="342"/>
      <c r="AD25" s="342"/>
      <c r="AE25" s="342"/>
      <c r="AF25" s="342"/>
      <c r="AG25" s="342"/>
      <c r="AH25" s="342"/>
      <c r="AI25" s="342"/>
      <c r="AJ25" s="342"/>
      <c r="AK25" s="342"/>
      <c r="AL25" s="342"/>
      <c r="AM25" s="342"/>
      <c r="AN25" s="342"/>
      <c r="AO25" s="342"/>
      <c r="AP25" s="342"/>
      <c r="AQ25" s="342"/>
      <c r="AR25" s="342"/>
      <c r="AS25" s="342"/>
      <c r="AT25" s="342"/>
      <c r="AU25" s="342"/>
      <c r="AV25" s="342"/>
      <c r="AW25" s="342"/>
      <c r="AX25" s="342"/>
      <c r="AY25" s="342"/>
      <c r="AZ25" s="342"/>
      <c r="BA25" s="342"/>
      <c r="BB25" s="342"/>
      <c r="BC25" s="342"/>
      <c r="BD25" s="342"/>
      <c r="BE25" s="342"/>
      <c r="BF25" s="342"/>
      <c r="BG25" s="342"/>
      <c r="BH25" s="342"/>
      <c r="BI25" s="342"/>
      <c r="BJ25" s="342"/>
      <c r="BK25" s="342"/>
      <c r="BL25" s="170"/>
    </row>
    <row r="26" spans="1:64" ht="13.35" customHeight="1">
      <c r="A26" s="18" t="s">
        <v>21</v>
      </c>
      <c r="B26" s="101">
        <f>SUM(B7-B16)</f>
        <v>3022439.2270000055</v>
      </c>
      <c r="C26" s="346">
        <f t="shared" ref="C26:BK26" si="4">SUM(C7-C16)</f>
        <v>2106013.0460000001</v>
      </c>
      <c r="D26" s="346">
        <f t="shared" si="4"/>
        <v>-2367.3610000000044</v>
      </c>
      <c r="E26" s="346">
        <f t="shared" si="4"/>
        <v>24.102000000013504</v>
      </c>
      <c r="F26" s="346">
        <f t="shared" si="4"/>
        <v>0</v>
      </c>
      <c r="G26" s="346">
        <f t="shared" si="4"/>
        <v>8.900000000721775E-2</v>
      </c>
      <c r="H26" s="346">
        <f t="shared" si="4"/>
        <v>3882.0930000000008</v>
      </c>
      <c r="I26" s="346">
        <f t="shared" si="4"/>
        <v>140.34399999998277</v>
      </c>
      <c r="J26" s="346">
        <f t="shared" si="4"/>
        <v>435.98600000014994</v>
      </c>
      <c r="K26" s="346">
        <f t="shared" si="4"/>
        <v>0</v>
      </c>
      <c r="L26" s="346">
        <f t="shared" si="4"/>
        <v>563.62599999996019</v>
      </c>
      <c r="M26" s="346">
        <f t="shared" si="4"/>
        <v>369.5969999999943</v>
      </c>
      <c r="N26" s="346">
        <f t="shared" si="4"/>
        <v>7007.2000000000007</v>
      </c>
      <c r="O26" s="346">
        <f t="shared" si="4"/>
        <v>112.89900000020862</v>
      </c>
      <c r="P26" s="346">
        <f t="shared" si="4"/>
        <v>2301.6219999999958</v>
      </c>
      <c r="Q26" s="346">
        <f t="shared" si="4"/>
        <v>21524.002</v>
      </c>
      <c r="R26" s="346">
        <f t="shared" si="4"/>
        <v>80120.089999999909</v>
      </c>
      <c r="S26" s="346">
        <f t="shared" si="4"/>
        <v>3028.5299999999115</v>
      </c>
      <c r="T26" s="346">
        <f t="shared" si="4"/>
        <v>1085.3349999999991</v>
      </c>
      <c r="U26" s="346">
        <f t="shared" si="4"/>
        <v>39422</v>
      </c>
      <c r="V26" s="346">
        <f t="shared" si="4"/>
        <v>26125.523999999998</v>
      </c>
      <c r="W26" s="346">
        <f t="shared" si="4"/>
        <v>0</v>
      </c>
      <c r="X26" s="346">
        <f t="shared" si="4"/>
        <v>-5.8207660913467407E-11</v>
      </c>
      <c r="Y26" s="346">
        <f t="shared" si="4"/>
        <v>9</v>
      </c>
      <c r="Z26" s="346">
        <f t="shared" si="4"/>
        <v>41089.508999999991</v>
      </c>
      <c r="AA26" s="346">
        <f t="shared" si="4"/>
        <v>2529.6869999999981</v>
      </c>
      <c r="AB26" s="346">
        <f t="shared" si="4"/>
        <v>-13513</v>
      </c>
      <c r="AC26" s="346">
        <f t="shared" si="4"/>
        <v>-7365</v>
      </c>
      <c r="AD26" s="346">
        <f t="shared" si="4"/>
        <v>318.33600000001024</v>
      </c>
      <c r="AE26" s="346">
        <f t="shared" si="4"/>
        <v>-5264.3870000000024</v>
      </c>
      <c r="AF26" s="346">
        <f t="shared" si="4"/>
        <v>-4785.2799999999988</v>
      </c>
      <c r="AG26" s="346">
        <f t="shared" si="4"/>
        <v>9.9999998928979039E-4</v>
      </c>
      <c r="AH26" s="346">
        <f t="shared" si="4"/>
        <v>7.2759576141834259E-12</v>
      </c>
      <c r="AI26" s="346">
        <f t="shared" si="4"/>
        <v>1514.974000000002</v>
      </c>
      <c r="AJ26" s="346">
        <f t="shared" si="4"/>
        <v>37.970000000001164</v>
      </c>
      <c r="AK26" s="346">
        <f t="shared" si="4"/>
        <v>5868.2149999999965</v>
      </c>
      <c r="AL26" s="346">
        <f t="shared" si="4"/>
        <v>32.776000000012573</v>
      </c>
      <c r="AM26" s="346">
        <f t="shared" si="4"/>
        <v>227055.402</v>
      </c>
      <c r="AN26" s="346">
        <f t="shared" si="4"/>
        <v>35132.067999999992</v>
      </c>
      <c r="AO26" s="346">
        <f t="shared" si="4"/>
        <v>24.720999999999997</v>
      </c>
      <c r="AP26" s="346">
        <f t="shared" si="4"/>
        <v>9464</v>
      </c>
      <c r="AQ26" s="346">
        <f t="shared" si="4"/>
        <v>-2.6289999999999978</v>
      </c>
      <c r="AR26" s="346">
        <f t="shared" si="4"/>
        <v>23071.917000000001</v>
      </c>
      <c r="AS26" s="346">
        <f t="shared" si="4"/>
        <v>-9.9999998928979039E-4</v>
      </c>
      <c r="AT26" s="346">
        <f t="shared" si="4"/>
        <v>15134.996999999996</v>
      </c>
      <c r="AU26" s="346">
        <f t="shared" si="4"/>
        <v>-56731.800000000047</v>
      </c>
      <c r="AV26" s="346">
        <f t="shared" si="4"/>
        <v>38406.674000000006</v>
      </c>
      <c r="AW26" s="346">
        <f t="shared" si="4"/>
        <v>212.11000000001513</v>
      </c>
      <c r="AX26" s="346">
        <f t="shared" si="4"/>
        <v>-16526.71</v>
      </c>
      <c r="AY26" s="346">
        <f t="shared" si="4"/>
        <v>1590.346000000005</v>
      </c>
      <c r="AZ26" s="346">
        <f t="shared" si="4"/>
        <v>148645.77899999998</v>
      </c>
      <c r="BA26" s="346">
        <f t="shared" ca="1" si="4"/>
        <v>-33099117</v>
      </c>
      <c r="BB26" s="346">
        <f t="shared" si="4"/>
        <v>40.584999999962747</v>
      </c>
      <c r="BC26" s="346">
        <f t="shared" si="4"/>
        <v>-249.99700000000303</v>
      </c>
      <c r="BD26" s="346">
        <f t="shared" si="4"/>
        <v>0</v>
      </c>
      <c r="BE26" s="346">
        <f t="shared" si="4"/>
        <v>692.68399999995017</v>
      </c>
      <c r="BF26" s="346">
        <f t="shared" si="4"/>
        <v>30943.623</v>
      </c>
      <c r="BG26" s="346">
        <f t="shared" si="4"/>
        <v>183.90700000000288</v>
      </c>
      <c r="BH26" s="346">
        <f t="shared" si="4"/>
        <v>1700.8799999999464</v>
      </c>
      <c r="BI26" s="346">
        <f t="shared" si="4"/>
        <v>3541.2599999999948</v>
      </c>
      <c r="BJ26" s="346">
        <f t="shared" si="4"/>
        <v>47265.994999999995</v>
      </c>
      <c r="BK26" s="346">
        <f t="shared" si="4"/>
        <v>193315.891</v>
      </c>
      <c r="BL26" s="170"/>
    </row>
    <row r="27" spans="1:64" ht="13.35" customHeight="1" thickBot="1">
      <c r="A27" s="106"/>
      <c r="B27" s="103"/>
      <c r="C27" s="348"/>
      <c r="D27" s="347"/>
      <c r="E27" s="347"/>
      <c r="F27" s="347"/>
      <c r="G27" s="347"/>
      <c r="H27" s="347"/>
      <c r="I27" s="347"/>
      <c r="J27" s="347"/>
      <c r="K27" s="347"/>
      <c r="L27" s="347"/>
      <c r="M27" s="347"/>
      <c r="N27" s="347"/>
      <c r="O27" s="347"/>
      <c r="P27" s="347"/>
      <c r="Q27" s="347"/>
      <c r="R27" s="347"/>
      <c r="S27" s="347"/>
      <c r="T27" s="347"/>
      <c r="U27" s="347"/>
      <c r="V27" s="347"/>
      <c r="W27" s="347"/>
      <c r="X27" s="347"/>
      <c r="Y27" s="347"/>
      <c r="Z27" s="347"/>
      <c r="AA27" s="347"/>
      <c r="AB27" s="347"/>
      <c r="AC27" s="347"/>
      <c r="AD27" s="347"/>
      <c r="AE27" s="347"/>
      <c r="AF27" s="347"/>
      <c r="AG27" s="347"/>
      <c r="AH27" s="347"/>
      <c r="AI27" s="347"/>
      <c r="AJ27" s="347"/>
      <c r="AK27" s="347"/>
      <c r="AL27" s="347"/>
      <c r="AM27" s="347"/>
      <c r="AN27" s="347"/>
      <c r="AO27" s="347"/>
      <c r="AP27" s="347"/>
      <c r="AQ27" s="347"/>
      <c r="AR27" s="347"/>
      <c r="AS27" s="347"/>
      <c r="AT27" s="347"/>
      <c r="AU27" s="347"/>
      <c r="AV27" s="347"/>
      <c r="AW27" s="347"/>
      <c r="AX27" s="347"/>
      <c r="AY27" s="347"/>
      <c r="AZ27" s="347"/>
      <c r="BA27" s="347"/>
      <c r="BB27" s="347"/>
      <c r="BC27" s="347"/>
      <c r="BD27" s="347"/>
      <c r="BE27" s="347"/>
      <c r="BF27" s="347"/>
      <c r="BG27" s="347"/>
      <c r="BH27" s="347"/>
      <c r="BI27" s="347"/>
      <c r="BJ27" s="347"/>
      <c r="BK27" s="347"/>
      <c r="BL27" s="170"/>
    </row>
    <row r="28" spans="1:64" ht="13.35" customHeight="1" thickBot="1">
      <c r="A28" s="41" t="s">
        <v>22</v>
      </c>
      <c r="B28" s="99"/>
      <c r="C28" s="343"/>
      <c r="D28" s="343"/>
      <c r="E28" s="343"/>
      <c r="F28" s="343"/>
      <c r="G28" s="343"/>
      <c r="H28" s="343"/>
      <c r="I28" s="343"/>
      <c r="J28" s="343"/>
      <c r="K28" s="343"/>
      <c r="L28" s="343"/>
      <c r="M28" s="343"/>
      <c r="N28" s="343"/>
      <c r="O28" s="343"/>
      <c r="P28" s="343"/>
      <c r="Q28" s="343"/>
      <c r="R28" s="343"/>
      <c r="S28" s="343"/>
      <c r="T28" s="343"/>
      <c r="U28" s="343"/>
      <c r="V28" s="343"/>
      <c r="W28" s="343"/>
      <c r="X28" s="343"/>
      <c r="Y28" s="343"/>
      <c r="Z28" s="343"/>
      <c r="AA28" s="343"/>
      <c r="AB28" s="343"/>
      <c r="AC28" s="343"/>
      <c r="AD28" s="343"/>
      <c r="AE28" s="343"/>
      <c r="AF28" s="343"/>
      <c r="AG28" s="343"/>
      <c r="AH28" s="343"/>
      <c r="AI28" s="343"/>
      <c r="AJ28" s="343"/>
      <c r="AK28" s="343"/>
      <c r="AL28" s="343"/>
      <c r="AM28" s="343"/>
      <c r="AN28" s="343"/>
      <c r="AO28" s="343"/>
      <c r="AP28" s="343"/>
      <c r="AQ28" s="343"/>
      <c r="AR28" s="343"/>
      <c r="AS28" s="343"/>
      <c r="AT28" s="343"/>
      <c r="AU28" s="343"/>
      <c r="AV28" s="343"/>
      <c r="AW28" s="343"/>
      <c r="AX28" s="343"/>
      <c r="AY28" s="343"/>
      <c r="AZ28" s="343"/>
      <c r="BA28" s="343"/>
      <c r="BB28" s="343"/>
      <c r="BC28" s="343"/>
      <c r="BD28" s="343"/>
      <c r="BE28" s="343"/>
      <c r="BF28" s="343"/>
      <c r="BG28" s="343"/>
      <c r="BH28" s="343"/>
      <c r="BI28" s="343"/>
      <c r="BJ28" s="343"/>
      <c r="BK28" s="343"/>
      <c r="BL28" s="170"/>
    </row>
    <row r="29" spans="1:64" ht="13.35" customHeight="1">
      <c r="A29" s="17" t="s">
        <v>23</v>
      </c>
      <c r="B29" s="96">
        <f>SUM(B30:B33)</f>
        <v>9705678.9690000005</v>
      </c>
      <c r="C29" s="345">
        <f t="shared" ref="C29:BK29" si="5">SUM(C30:C33)</f>
        <v>5370572</v>
      </c>
      <c r="D29" s="345">
        <f t="shared" si="5"/>
        <v>0</v>
      </c>
      <c r="E29" s="345">
        <f t="shared" si="5"/>
        <v>264355.46500000003</v>
      </c>
      <c r="F29" s="345">
        <f>SUM(F30:F33)</f>
        <v>33660.409</v>
      </c>
      <c r="G29" s="345">
        <f>SUM(G30:G33)</f>
        <v>0</v>
      </c>
      <c r="H29" s="345">
        <f>SUM(H30:H33)</f>
        <v>0</v>
      </c>
      <c r="I29" s="345">
        <f t="shared" si="5"/>
        <v>243521.52399999998</v>
      </c>
      <c r="J29" s="345">
        <f t="shared" si="5"/>
        <v>399513.79999999993</v>
      </c>
      <c r="K29" s="345">
        <f t="shared" si="5"/>
        <v>24230</v>
      </c>
      <c r="L29" s="345">
        <f t="shared" si="5"/>
        <v>26837</v>
      </c>
      <c r="M29" s="345">
        <f t="shared" si="5"/>
        <v>9579</v>
      </c>
      <c r="N29" s="345">
        <f t="shared" si="5"/>
        <v>7007.2</v>
      </c>
      <c r="O29" s="345">
        <f t="shared" si="5"/>
        <v>295937.266</v>
      </c>
      <c r="P29" s="345">
        <f t="shared" si="5"/>
        <v>11.048</v>
      </c>
      <c r="Q29" s="345">
        <f t="shared" si="5"/>
        <v>24735.599999999999</v>
      </c>
      <c r="R29" s="345">
        <f t="shared" si="5"/>
        <v>96054.989000000001</v>
      </c>
      <c r="S29" s="345">
        <f t="shared" si="5"/>
        <v>68358.917000000001</v>
      </c>
      <c r="T29" s="345">
        <f t="shared" si="5"/>
        <v>0</v>
      </c>
      <c r="U29" s="345">
        <f t="shared" si="5"/>
        <v>44568.481</v>
      </c>
      <c r="V29" s="345">
        <f t="shared" si="5"/>
        <v>0</v>
      </c>
      <c r="W29" s="345">
        <f t="shared" si="5"/>
        <v>153578.68400000001</v>
      </c>
      <c r="X29" s="345">
        <f t="shared" si="5"/>
        <v>148976.266</v>
      </c>
      <c r="Y29" s="345">
        <f t="shared" si="5"/>
        <v>22060</v>
      </c>
      <c r="Z29" s="345">
        <f t="shared" si="5"/>
        <v>17500</v>
      </c>
      <c r="AA29" s="345">
        <f t="shared" si="5"/>
        <v>21077</v>
      </c>
      <c r="AB29" s="345">
        <f t="shared" si="5"/>
        <v>34450</v>
      </c>
      <c r="AC29" s="345">
        <f t="shared" si="5"/>
        <v>187077</v>
      </c>
      <c r="AD29" s="345">
        <f t="shared" si="5"/>
        <v>229804</v>
      </c>
      <c r="AE29" s="345">
        <f t="shared" si="5"/>
        <v>7370</v>
      </c>
      <c r="AF29" s="345">
        <f t="shared" si="5"/>
        <v>20037.75</v>
      </c>
      <c r="AG29" s="345">
        <f t="shared" si="5"/>
        <v>62373.1</v>
      </c>
      <c r="AH29" s="345">
        <f t="shared" si="5"/>
        <v>0</v>
      </c>
      <c r="AI29" s="345">
        <f t="shared" si="5"/>
        <v>0</v>
      </c>
      <c r="AJ29" s="345">
        <f t="shared" si="5"/>
        <v>39003</v>
      </c>
      <c r="AK29" s="345">
        <f t="shared" si="5"/>
        <v>38709.5</v>
      </c>
      <c r="AL29" s="345">
        <f t="shared" si="5"/>
        <v>0</v>
      </c>
      <c r="AM29" s="345">
        <f t="shared" si="5"/>
        <v>223812</v>
      </c>
      <c r="AN29" s="345">
        <f t="shared" si="5"/>
        <v>25388</v>
      </c>
      <c r="AO29" s="345">
        <f t="shared" si="5"/>
        <v>33294.088000000003</v>
      </c>
      <c r="AP29" s="345">
        <f t="shared" si="5"/>
        <v>0</v>
      </c>
      <c r="AQ29" s="345">
        <f t="shared" si="5"/>
        <v>6.484</v>
      </c>
      <c r="AR29" s="345">
        <f t="shared" si="5"/>
        <v>21336</v>
      </c>
      <c r="AS29" s="345">
        <f>SUM(AS30:AS32)</f>
        <v>0</v>
      </c>
      <c r="AT29" s="345">
        <f t="shared" si="5"/>
        <v>0</v>
      </c>
      <c r="AU29" s="345">
        <f t="shared" si="5"/>
        <v>234827.4</v>
      </c>
      <c r="AV29" s="345">
        <f t="shared" si="5"/>
        <v>5820.6390000000001</v>
      </c>
      <c r="AW29" s="345">
        <f t="shared" si="5"/>
        <v>52641.707000000002</v>
      </c>
      <c r="AX29" s="345">
        <f t="shared" si="5"/>
        <v>15663</v>
      </c>
      <c r="AY29" s="345">
        <f t="shared" si="5"/>
        <v>14872</v>
      </c>
      <c r="AZ29" s="345">
        <f t="shared" si="5"/>
        <v>148646.27899999998</v>
      </c>
      <c r="BA29" s="345">
        <f t="shared" si="5"/>
        <v>80304</v>
      </c>
      <c r="BB29" s="345">
        <f t="shared" si="5"/>
        <v>276071.57500000001</v>
      </c>
      <c r="BC29" s="345">
        <f t="shared" si="5"/>
        <v>24314.108</v>
      </c>
      <c r="BD29" s="345">
        <f t="shared" si="5"/>
        <v>0</v>
      </c>
      <c r="BE29" s="345">
        <f t="shared" si="5"/>
        <v>258946.2</v>
      </c>
      <c r="BF29" s="345">
        <f t="shared" si="5"/>
        <v>30894</v>
      </c>
      <c r="BG29" s="345">
        <f t="shared" si="5"/>
        <v>15196.6</v>
      </c>
      <c r="BH29" s="345">
        <f t="shared" si="5"/>
        <v>100355</v>
      </c>
      <c r="BI29" s="345">
        <f t="shared" si="5"/>
        <v>24015</v>
      </c>
      <c r="BJ29" s="345">
        <f t="shared" si="5"/>
        <v>0</v>
      </c>
      <c r="BK29" s="345">
        <f t="shared" si="5"/>
        <v>228315.89</v>
      </c>
      <c r="BL29" s="170"/>
    </row>
    <row r="30" spans="1:64" ht="13.35" customHeight="1">
      <c r="A30" s="9" t="s">
        <v>24</v>
      </c>
      <c r="B30" s="98">
        <f t="shared" ref="B30:B33" si="6">SUM(C30:BK30)</f>
        <v>597324.84199999995</v>
      </c>
      <c r="C30" s="342">
        <v>0</v>
      </c>
      <c r="D30" s="298">
        <v>0</v>
      </c>
      <c r="E30" s="298">
        <v>6325</v>
      </c>
      <c r="F30" s="342">
        <v>0</v>
      </c>
      <c r="G30" s="342">
        <v>0</v>
      </c>
      <c r="H30" s="342">
        <v>0</v>
      </c>
      <c r="I30" s="342">
        <v>66734.11</v>
      </c>
      <c r="J30" s="298">
        <v>95551.54</v>
      </c>
      <c r="K30" s="298">
        <v>0</v>
      </c>
      <c r="L30" s="342">
        <v>0</v>
      </c>
      <c r="M30" s="342">
        <v>0</v>
      </c>
      <c r="N30" s="342">
        <v>0</v>
      </c>
      <c r="O30" s="342">
        <v>159424</v>
      </c>
      <c r="P30" s="342">
        <v>0</v>
      </c>
      <c r="Q30" s="342">
        <v>0</v>
      </c>
      <c r="R30" s="342">
        <v>0</v>
      </c>
      <c r="S30" s="342">
        <v>0</v>
      </c>
      <c r="T30" s="342">
        <v>0</v>
      </c>
      <c r="U30" s="342">
        <v>13210</v>
      </c>
      <c r="V30" s="342">
        <v>0</v>
      </c>
      <c r="W30" s="342">
        <v>496</v>
      </c>
      <c r="X30" s="342">
        <v>0</v>
      </c>
      <c r="Y30" s="342">
        <v>1100.779</v>
      </c>
      <c r="Z30" s="342">
        <v>0</v>
      </c>
      <c r="AA30" s="342">
        <v>0</v>
      </c>
      <c r="AB30" s="342">
        <v>0</v>
      </c>
      <c r="AC30" s="342">
        <v>0</v>
      </c>
      <c r="AD30" s="342">
        <v>15000</v>
      </c>
      <c r="AE30" s="342">
        <v>0</v>
      </c>
      <c r="AF30" s="342">
        <v>0</v>
      </c>
      <c r="AG30" s="342">
        <v>0</v>
      </c>
      <c r="AH30" s="342">
        <v>0</v>
      </c>
      <c r="AI30" s="342">
        <v>0</v>
      </c>
      <c r="AJ30" s="342">
        <v>0</v>
      </c>
      <c r="AK30" s="342">
        <v>1930</v>
      </c>
      <c r="AL30" s="342">
        <v>0</v>
      </c>
      <c r="AM30" s="342">
        <v>0</v>
      </c>
      <c r="AN30" s="342">
        <v>0</v>
      </c>
      <c r="AO30" s="342">
        <v>0</v>
      </c>
      <c r="AP30" s="342">
        <v>0</v>
      </c>
      <c r="AQ30" s="342">
        <v>0</v>
      </c>
      <c r="AR30" s="342">
        <v>0</v>
      </c>
      <c r="AS30" s="342">
        <v>0</v>
      </c>
      <c r="AT30" s="342">
        <v>0</v>
      </c>
      <c r="AU30" s="342">
        <v>119592</v>
      </c>
      <c r="AV30" s="342">
        <v>0</v>
      </c>
      <c r="AW30" s="342">
        <v>0</v>
      </c>
      <c r="AX30" s="342">
        <v>1000</v>
      </c>
      <c r="AY30" s="342">
        <v>0</v>
      </c>
      <c r="AZ30" s="342">
        <v>0</v>
      </c>
      <c r="BA30" s="342">
        <v>0</v>
      </c>
      <c r="BB30" s="342">
        <v>86161.413</v>
      </c>
      <c r="BC30" s="342">
        <v>0</v>
      </c>
      <c r="BD30" s="342">
        <v>0</v>
      </c>
      <c r="BE30" s="342">
        <v>0</v>
      </c>
      <c r="BF30" s="342">
        <v>0</v>
      </c>
      <c r="BG30" s="342">
        <v>0</v>
      </c>
      <c r="BH30" s="342">
        <v>0</v>
      </c>
      <c r="BI30" s="342">
        <v>0</v>
      </c>
      <c r="BJ30" s="342">
        <v>0</v>
      </c>
      <c r="BK30" s="342">
        <v>30800</v>
      </c>
      <c r="BL30" s="170"/>
    </row>
    <row r="31" spans="1:64" ht="13.35" customHeight="1">
      <c r="A31" s="9" t="s">
        <v>25</v>
      </c>
      <c r="B31" s="98">
        <f t="shared" si="6"/>
        <v>33539</v>
      </c>
      <c r="C31" s="342">
        <v>0</v>
      </c>
      <c r="D31" s="342">
        <v>0</v>
      </c>
      <c r="E31" s="298">
        <v>0</v>
      </c>
      <c r="F31" s="342">
        <v>0</v>
      </c>
      <c r="G31" s="342">
        <v>0</v>
      </c>
      <c r="H31" s="342">
        <v>0</v>
      </c>
      <c r="I31" s="298">
        <v>0</v>
      </c>
      <c r="J31" s="298">
        <v>0</v>
      </c>
      <c r="K31" s="342">
        <v>0</v>
      </c>
      <c r="L31" s="342">
        <v>0</v>
      </c>
      <c r="M31" s="342">
        <v>0</v>
      </c>
      <c r="N31" s="342">
        <v>0</v>
      </c>
      <c r="O31" s="342">
        <v>0</v>
      </c>
      <c r="P31" s="342">
        <v>0</v>
      </c>
      <c r="Q31" s="342">
        <v>0</v>
      </c>
      <c r="R31" s="342">
        <v>0</v>
      </c>
      <c r="S31" s="342">
        <v>0</v>
      </c>
      <c r="T31" s="342">
        <v>0</v>
      </c>
      <c r="U31" s="342">
        <v>0</v>
      </c>
      <c r="V31" s="342">
        <v>0</v>
      </c>
      <c r="W31" s="342">
        <v>589</v>
      </c>
      <c r="X31" s="342">
        <v>0</v>
      </c>
      <c r="Y31" s="342">
        <v>0</v>
      </c>
      <c r="Z31" s="342">
        <v>0</v>
      </c>
      <c r="AA31" s="342">
        <v>0</v>
      </c>
      <c r="AB31" s="342">
        <v>0</v>
      </c>
      <c r="AC31" s="342">
        <v>0</v>
      </c>
      <c r="AD31" s="342">
        <v>0</v>
      </c>
      <c r="AE31" s="342">
        <v>0</v>
      </c>
      <c r="AF31" s="342">
        <v>0</v>
      </c>
      <c r="AG31" s="342">
        <v>0</v>
      </c>
      <c r="AH31" s="342">
        <v>0</v>
      </c>
      <c r="AI31" s="342">
        <v>0</v>
      </c>
      <c r="AJ31" s="342">
        <v>0</v>
      </c>
      <c r="AK31" s="342">
        <v>0</v>
      </c>
      <c r="AL31" s="342">
        <v>0</v>
      </c>
      <c r="AM31" s="342">
        <v>0</v>
      </c>
      <c r="AN31" s="342">
        <v>0</v>
      </c>
      <c r="AO31" s="342">
        <v>0</v>
      </c>
      <c r="AP31" s="342">
        <v>0</v>
      </c>
      <c r="AQ31" s="342">
        <v>0</v>
      </c>
      <c r="AR31" s="342">
        <v>0</v>
      </c>
      <c r="AS31" s="342">
        <v>0</v>
      </c>
      <c r="AT31" s="342">
        <v>0</v>
      </c>
      <c r="AU31" s="342">
        <v>32950</v>
      </c>
      <c r="AV31" s="342">
        <v>0</v>
      </c>
      <c r="AW31" s="342">
        <v>0</v>
      </c>
      <c r="AX31" s="342">
        <v>0</v>
      </c>
      <c r="AY31" s="342">
        <v>0</v>
      </c>
      <c r="AZ31" s="342">
        <v>0</v>
      </c>
      <c r="BA31" s="342">
        <v>0</v>
      </c>
      <c r="BB31" s="342">
        <v>0</v>
      </c>
      <c r="BC31" s="342">
        <v>0</v>
      </c>
      <c r="BD31" s="342">
        <v>0</v>
      </c>
      <c r="BE31" s="342">
        <v>0</v>
      </c>
      <c r="BF31" s="342">
        <v>0</v>
      </c>
      <c r="BG31" s="342">
        <v>0</v>
      </c>
      <c r="BH31" s="342">
        <v>0</v>
      </c>
      <c r="BI31" s="342">
        <v>0</v>
      </c>
      <c r="BJ31" s="342">
        <v>0</v>
      </c>
      <c r="BK31" s="342">
        <v>0</v>
      </c>
      <c r="BL31" s="170"/>
    </row>
    <row r="32" spans="1:64" ht="13.35" customHeight="1">
      <c r="A32" s="9" t="s">
        <v>19</v>
      </c>
      <c r="B32" s="98">
        <f t="shared" si="6"/>
        <v>5608282.1300000008</v>
      </c>
      <c r="C32" s="342">
        <v>2425990</v>
      </c>
      <c r="D32" s="298">
        <v>0</v>
      </c>
      <c r="E32" s="298">
        <v>248557.32800000001</v>
      </c>
      <c r="F32" s="298">
        <v>33660.409</v>
      </c>
      <c r="G32" s="342">
        <v>0</v>
      </c>
      <c r="H32" s="342">
        <v>0</v>
      </c>
      <c r="I32" s="298">
        <v>153042.95199999999</v>
      </c>
      <c r="J32" s="298">
        <v>232934.36</v>
      </c>
      <c r="K32" s="298">
        <v>20500</v>
      </c>
      <c r="L32" s="298">
        <v>26837</v>
      </c>
      <c r="M32" s="298">
        <v>6039</v>
      </c>
      <c r="N32" s="298">
        <v>7007.2</v>
      </c>
      <c r="O32" s="342">
        <v>136513.266</v>
      </c>
      <c r="P32" s="342">
        <v>10.678000000000001</v>
      </c>
      <c r="Q32" s="342">
        <v>21564</v>
      </c>
      <c r="R32" s="342">
        <v>96054.989000000001</v>
      </c>
      <c r="S32" s="342">
        <v>51518</v>
      </c>
      <c r="T32" s="342">
        <v>0</v>
      </c>
      <c r="U32" s="342">
        <v>28899</v>
      </c>
      <c r="V32" s="342">
        <v>0</v>
      </c>
      <c r="W32" s="342">
        <v>110632.202</v>
      </c>
      <c r="X32" s="342">
        <v>147028.266</v>
      </c>
      <c r="Y32" s="342">
        <v>12904.874</v>
      </c>
      <c r="Z32" s="342">
        <v>17500</v>
      </c>
      <c r="AA32" s="342">
        <v>18277</v>
      </c>
      <c r="AB32" s="342">
        <v>14400</v>
      </c>
      <c r="AC32" s="342">
        <v>154394</v>
      </c>
      <c r="AD32" s="342">
        <v>174553</v>
      </c>
      <c r="AE32" s="342">
        <v>7370</v>
      </c>
      <c r="AF32" s="342">
        <v>13130</v>
      </c>
      <c r="AG32" s="342">
        <v>35945</v>
      </c>
      <c r="AH32" s="342">
        <v>0</v>
      </c>
      <c r="AI32" s="342">
        <v>0</v>
      </c>
      <c r="AJ32" s="342">
        <v>36940</v>
      </c>
      <c r="AK32" s="342">
        <v>32351</v>
      </c>
      <c r="AL32" s="342">
        <v>0</v>
      </c>
      <c r="AM32" s="342">
        <v>219739</v>
      </c>
      <c r="AN32" s="342">
        <v>25388</v>
      </c>
      <c r="AO32" s="342">
        <v>33294.088000000003</v>
      </c>
      <c r="AP32" s="342">
        <v>0</v>
      </c>
      <c r="AQ32" s="342">
        <v>3.3290000000000002</v>
      </c>
      <c r="AR32" s="342">
        <v>11313</v>
      </c>
      <c r="AS32" s="342">
        <v>0</v>
      </c>
      <c r="AT32" s="342">
        <v>0</v>
      </c>
      <c r="AU32" s="342">
        <v>76331.5</v>
      </c>
      <c r="AV32" s="342">
        <v>5809.6390000000001</v>
      </c>
      <c r="AW32" s="342">
        <v>52641.707000000002</v>
      </c>
      <c r="AX32" s="342">
        <v>14062</v>
      </c>
      <c r="AY32" s="342">
        <v>14872</v>
      </c>
      <c r="AZ32" s="342">
        <v>125756.27899999999</v>
      </c>
      <c r="BA32" s="342">
        <v>78353</v>
      </c>
      <c r="BB32" s="342">
        <v>141643.04399999999</v>
      </c>
      <c r="BC32" s="342">
        <v>24314.108</v>
      </c>
      <c r="BD32" s="342">
        <v>0</v>
      </c>
      <c r="BE32" s="342">
        <v>248576.6</v>
      </c>
      <c r="BF32" s="342">
        <v>30894</v>
      </c>
      <c r="BG32" s="342">
        <v>14057.9</v>
      </c>
      <c r="BH32" s="342">
        <v>54790</v>
      </c>
      <c r="BI32" s="342">
        <v>18521.38</v>
      </c>
      <c r="BJ32" s="342">
        <v>0</v>
      </c>
      <c r="BK32" s="342">
        <v>153368.03200000001</v>
      </c>
      <c r="BL32" s="170"/>
    </row>
    <row r="33" spans="1:64" ht="13.35" customHeight="1">
      <c r="A33" s="9" t="s">
        <v>26</v>
      </c>
      <c r="B33" s="98">
        <f t="shared" si="6"/>
        <v>3466532.997</v>
      </c>
      <c r="C33" s="342">
        <v>2944582</v>
      </c>
      <c r="D33" s="342">
        <v>0</v>
      </c>
      <c r="E33" s="298">
        <v>9473.1370000000006</v>
      </c>
      <c r="F33" s="298">
        <v>0</v>
      </c>
      <c r="G33" s="342">
        <v>0</v>
      </c>
      <c r="H33" s="342">
        <v>0</v>
      </c>
      <c r="I33" s="342">
        <v>23744.462</v>
      </c>
      <c r="J33" s="342">
        <v>71027.899999999994</v>
      </c>
      <c r="K33" s="298">
        <v>3730</v>
      </c>
      <c r="L33" s="298">
        <v>0</v>
      </c>
      <c r="M33" s="298">
        <v>3540</v>
      </c>
      <c r="N33" s="298">
        <v>0</v>
      </c>
      <c r="O33" s="342">
        <v>0</v>
      </c>
      <c r="P33" s="342">
        <v>0.37</v>
      </c>
      <c r="Q33" s="342">
        <v>3171.6</v>
      </c>
      <c r="R33" s="342">
        <v>0</v>
      </c>
      <c r="S33" s="342">
        <v>16840.917000000001</v>
      </c>
      <c r="T33" s="342">
        <v>0</v>
      </c>
      <c r="U33" s="342">
        <v>2459.4810000000002</v>
      </c>
      <c r="V33" s="342">
        <v>0</v>
      </c>
      <c r="W33" s="342">
        <v>41861.482000000004</v>
      </c>
      <c r="X33" s="342">
        <v>1948</v>
      </c>
      <c r="Y33" s="342">
        <v>8054.3469999999998</v>
      </c>
      <c r="Z33" s="342">
        <v>0</v>
      </c>
      <c r="AA33" s="342">
        <v>2800</v>
      </c>
      <c r="AB33" s="342">
        <v>20050</v>
      </c>
      <c r="AC33" s="342">
        <v>32683</v>
      </c>
      <c r="AD33" s="342">
        <v>40251</v>
      </c>
      <c r="AE33" s="342">
        <v>0</v>
      </c>
      <c r="AF33" s="342">
        <v>6907.75</v>
      </c>
      <c r="AG33" s="342">
        <v>26428.1</v>
      </c>
      <c r="AH33" s="342">
        <v>0</v>
      </c>
      <c r="AI33" s="342">
        <v>0</v>
      </c>
      <c r="AJ33" s="342">
        <v>2063</v>
      </c>
      <c r="AK33" s="342">
        <v>4428.5</v>
      </c>
      <c r="AL33" s="342">
        <v>0</v>
      </c>
      <c r="AM33" s="342">
        <v>4073</v>
      </c>
      <c r="AN33" s="342">
        <v>0</v>
      </c>
      <c r="AO33" s="342">
        <v>0</v>
      </c>
      <c r="AP33" s="342">
        <v>0</v>
      </c>
      <c r="AQ33" s="342">
        <v>3.1549999999999998</v>
      </c>
      <c r="AR33" s="342">
        <v>10023</v>
      </c>
      <c r="AS33" s="170">
        <v>0</v>
      </c>
      <c r="AT33" s="342">
        <v>0</v>
      </c>
      <c r="AU33" s="342">
        <v>5953.9</v>
      </c>
      <c r="AV33" s="342">
        <v>11</v>
      </c>
      <c r="AW33" s="342">
        <v>0</v>
      </c>
      <c r="AX33" s="342">
        <v>601</v>
      </c>
      <c r="AY33" s="342">
        <v>0</v>
      </c>
      <c r="AZ33" s="342">
        <v>22890</v>
      </c>
      <c r="BA33" s="342">
        <v>1951</v>
      </c>
      <c r="BB33" s="342">
        <v>48267.118000000002</v>
      </c>
      <c r="BC33" s="342">
        <v>0</v>
      </c>
      <c r="BD33" s="342">
        <v>0</v>
      </c>
      <c r="BE33" s="342">
        <v>10369.6</v>
      </c>
      <c r="BF33" s="342">
        <v>0</v>
      </c>
      <c r="BG33" s="342">
        <v>1138.7</v>
      </c>
      <c r="BH33" s="342">
        <v>45565</v>
      </c>
      <c r="BI33" s="342">
        <v>5493.62</v>
      </c>
      <c r="BJ33" s="342">
        <v>0</v>
      </c>
      <c r="BK33" s="342">
        <v>44147.858</v>
      </c>
      <c r="BL33" s="170"/>
    </row>
    <row r="34" spans="1:64" ht="13.35" customHeight="1">
      <c r="A34" s="14"/>
      <c r="B34" s="99"/>
      <c r="C34" s="343"/>
      <c r="D34" s="343"/>
      <c r="E34" s="343"/>
      <c r="F34" s="343"/>
      <c r="G34" s="343"/>
      <c r="H34" s="343"/>
      <c r="I34" s="343"/>
      <c r="J34" s="343"/>
      <c r="K34" s="343"/>
      <c r="L34" s="343"/>
      <c r="M34" s="343"/>
      <c r="N34" s="343"/>
      <c r="O34" s="343"/>
      <c r="P34" s="343"/>
      <c r="Q34" s="343"/>
      <c r="R34" s="343"/>
      <c r="S34" s="343"/>
      <c r="T34" s="343"/>
      <c r="U34" s="343"/>
      <c r="V34" s="343"/>
      <c r="W34" s="343"/>
      <c r="X34" s="343"/>
      <c r="Y34" s="343"/>
      <c r="Z34" s="343"/>
      <c r="AA34" s="343"/>
      <c r="AB34" s="343"/>
      <c r="AC34" s="343"/>
      <c r="AD34" s="343"/>
      <c r="AE34" s="343"/>
      <c r="AF34" s="343"/>
      <c r="AG34" s="343"/>
      <c r="AH34" s="343"/>
      <c r="AI34" s="343"/>
      <c r="AJ34" s="343"/>
      <c r="AK34" s="343"/>
      <c r="AL34" s="343"/>
      <c r="AM34" s="343"/>
      <c r="AN34" s="343"/>
      <c r="AO34" s="343"/>
      <c r="AP34" s="343"/>
      <c r="AQ34" s="343"/>
      <c r="AR34" s="343"/>
      <c r="AS34" s="343"/>
      <c r="AT34" s="343"/>
      <c r="AU34" s="343"/>
      <c r="AV34" s="343"/>
      <c r="AW34" s="343"/>
      <c r="AX34" s="343"/>
      <c r="AY34" s="343"/>
      <c r="AZ34" s="343"/>
      <c r="BA34" s="343"/>
      <c r="BB34" s="343"/>
      <c r="BC34" s="343"/>
      <c r="BD34" s="343"/>
      <c r="BE34" s="343"/>
      <c r="BF34" s="343"/>
      <c r="BG34" s="343"/>
      <c r="BH34" s="343"/>
      <c r="BI34" s="343"/>
      <c r="BJ34" s="343"/>
      <c r="BK34" s="343"/>
      <c r="BL34" s="170"/>
    </row>
    <row r="35" spans="1:64" ht="13.35" customHeight="1">
      <c r="A35" s="17" t="s">
        <v>27</v>
      </c>
      <c r="B35" s="96">
        <f>SUM(B36:B40)</f>
        <v>10123966.274</v>
      </c>
      <c r="C35" s="345">
        <f t="shared" ref="C35:F35" si="7">SUM(C36:C40)</f>
        <v>5370572</v>
      </c>
      <c r="D35" s="345">
        <f t="shared" si="7"/>
        <v>11847</v>
      </c>
      <c r="E35" s="345">
        <f t="shared" si="7"/>
        <v>264355.46500000003</v>
      </c>
      <c r="F35" s="345">
        <f t="shared" si="7"/>
        <v>33660.409</v>
      </c>
      <c r="G35" s="345">
        <f>SUM(G36:G40)</f>
        <v>42278</v>
      </c>
      <c r="H35" s="345">
        <f>SUM(H36:H40)</f>
        <v>9605</v>
      </c>
      <c r="I35" s="345">
        <f t="shared" ref="I35:AQ35" si="8">SUM(I36:I40)</f>
        <v>243521.524</v>
      </c>
      <c r="J35" s="345">
        <f t="shared" si="8"/>
        <v>399513.80000000005</v>
      </c>
      <c r="K35" s="345">
        <f t="shared" si="8"/>
        <v>24230</v>
      </c>
      <c r="L35" s="345">
        <f t="shared" si="8"/>
        <v>26837</v>
      </c>
      <c r="M35" s="345">
        <f t="shared" si="8"/>
        <v>9579</v>
      </c>
      <c r="N35" s="345">
        <f t="shared" si="8"/>
        <v>7007.2</v>
      </c>
      <c r="O35" s="345">
        <f t="shared" si="8"/>
        <v>295937.266</v>
      </c>
      <c r="P35" s="345">
        <f t="shared" si="8"/>
        <v>11.048</v>
      </c>
      <c r="Q35" s="345">
        <f t="shared" si="8"/>
        <v>24735.599999999999</v>
      </c>
      <c r="R35" s="345">
        <f t="shared" si="8"/>
        <v>96054.989000000001</v>
      </c>
      <c r="S35" s="345">
        <f t="shared" si="8"/>
        <v>68358.917000000001</v>
      </c>
      <c r="T35" s="345">
        <f t="shared" si="8"/>
        <v>13944</v>
      </c>
      <c r="U35" s="345">
        <f t="shared" si="8"/>
        <v>34659.341</v>
      </c>
      <c r="V35" s="345">
        <f t="shared" si="8"/>
        <v>0</v>
      </c>
      <c r="W35" s="345">
        <f t="shared" si="8"/>
        <v>153578.712</v>
      </c>
      <c r="X35" s="345">
        <f t="shared" si="8"/>
        <v>148976.266</v>
      </c>
      <c r="Y35" s="345">
        <f t="shared" si="8"/>
        <v>22060</v>
      </c>
      <c r="Z35" s="345">
        <f t="shared" si="8"/>
        <v>17500</v>
      </c>
      <c r="AA35" s="345">
        <f t="shared" si="8"/>
        <v>21377</v>
      </c>
      <c r="AB35" s="345">
        <f t="shared" si="8"/>
        <v>34450</v>
      </c>
      <c r="AC35" s="345">
        <f t="shared" si="8"/>
        <v>187077</v>
      </c>
      <c r="AD35" s="345">
        <f t="shared" si="8"/>
        <v>229804</v>
      </c>
      <c r="AE35" s="345">
        <f t="shared" si="8"/>
        <v>7370</v>
      </c>
      <c r="AF35" s="345">
        <f t="shared" si="8"/>
        <v>20037.75</v>
      </c>
      <c r="AG35" s="345">
        <f t="shared" si="8"/>
        <v>62373.1</v>
      </c>
      <c r="AH35" s="345">
        <f t="shared" si="8"/>
        <v>17528</v>
      </c>
      <c r="AI35" s="345">
        <f t="shared" si="8"/>
        <v>23868</v>
      </c>
      <c r="AJ35" s="345">
        <f t="shared" si="8"/>
        <v>39003</v>
      </c>
      <c r="AK35" s="345">
        <f t="shared" si="8"/>
        <v>38709.5</v>
      </c>
      <c r="AL35" s="345">
        <f t="shared" si="8"/>
        <v>29249.4</v>
      </c>
      <c r="AM35" s="345">
        <f t="shared" si="8"/>
        <v>223812</v>
      </c>
      <c r="AN35" s="345">
        <f t="shared" si="8"/>
        <v>25388</v>
      </c>
      <c r="AO35" s="345">
        <f t="shared" si="8"/>
        <v>33294.088000000003</v>
      </c>
      <c r="AP35" s="345">
        <f t="shared" si="8"/>
        <v>9464</v>
      </c>
      <c r="AQ35" s="345">
        <f t="shared" si="8"/>
        <v>6.484</v>
      </c>
      <c r="AR35" s="345">
        <f>SUM(AR37:AR40)</f>
        <v>21336</v>
      </c>
      <c r="AS35" s="345">
        <f t="shared" ref="AS35:BK35" si="9">SUM(AS36:AS40)</f>
        <v>188847.5</v>
      </c>
      <c r="AT35" s="345">
        <f t="shared" si="9"/>
        <v>15135</v>
      </c>
      <c r="AU35" s="345">
        <f t="shared" si="9"/>
        <v>234827.39999999997</v>
      </c>
      <c r="AV35" s="345">
        <f t="shared" si="9"/>
        <v>5831.6390000000001</v>
      </c>
      <c r="AW35" s="345">
        <f t="shared" si="9"/>
        <v>52641.706999999995</v>
      </c>
      <c r="AX35" s="345">
        <f t="shared" si="9"/>
        <v>15663</v>
      </c>
      <c r="AY35" s="345">
        <f t="shared" si="9"/>
        <v>14872</v>
      </c>
      <c r="AZ35" s="345">
        <f t="shared" si="9"/>
        <v>148646.27900000001</v>
      </c>
      <c r="BA35" s="345">
        <f t="shared" si="9"/>
        <v>76402</v>
      </c>
      <c r="BB35" s="345">
        <f t="shared" si="9"/>
        <v>276071.57500000001</v>
      </c>
      <c r="BC35" s="345">
        <f t="shared" si="9"/>
        <v>42314.108</v>
      </c>
      <c r="BD35" s="345">
        <f t="shared" si="9"/>
        <v>20343</v>
      </c>
      <c r="BE35" s="345">
        <f t="shared" si="9"/>
        <v>258946.2</v>
      </c>
      <c r="BF35" s="345">
        <f t="shared" si="9"/>
        <v>30894</v>
      </c>
      <c r="BG35" s="345">
        <f t="shared" si="9"/>
        <v>15196.6</v>
      </c>
      <c r="BH35" s="345">
        <f t="shared" si="9"/>
        <v>100355</v>
      </c>
      <c r="BI35" s="345">
        <f t="shared" si="9"/>
        <v>24015</v>
      </c>
      <c r="BJ35" s="345">
        <f t="shared" si="9"/>
        <v>31678.517</v>
      </c>
      <c r="BK35" s="345">
        <f t="shared" si="9"/>
        <v>228315.89</v>
      </c>
      <c r="BL35" s="170"/>
    </row>
    <row r="36" spans="1:64" ht="13.35" customHeight="1">
      <c r="A36" s="9" t="s">
        <v>28</v>
      </c>
      <c r="B36" s="98">
        <f t="shared" ref="B36:B40" si="10">SUM(C36:BK36)</f>
        <v>3317850.0790000004</v>
      </c>
      <c r="C36" s="298">
        <v>1305761</v>
      </c>
      <c r="D36" s="298">
        <v>0</v>
      </c>
      <c r="E36" s="342">
        <v>0</v>
      </c>
      <c r="F36" s="342">
        <v>0</v>
      </c>
      <c r="G36" s="342">
        <v>0</v>
      </c>
      <c r="H36" s="342">
        <v>0</v>
      </c>
      <c r="I36" s="342">
        <v>100</v>
      </c>
      <c r="J36" s="298">
        <v>335876.31800000003</v>
      </c>
      <c r="K36" s="342">
        <v>0</v>
      </c>
      <c r="L36" s="342">
        <v>0</v>
      </c>
      <c r="M36" s="342">
        <v>0</v>
      </c>
      <c r="N36" s="342">
        <v>0</v>
      </c>
      <c r="O36" s="342">
        <v>54169.627999999997</v>
      </c>
      <c r="P36" s="342">
        <v>0</v>
      </c>
      <c r="Q36" s="342">
        <v>0</v>
      </c>
      <c r="R36" s="342">
        <v>58489.989000000001</v>
      </c>
      <c r="S36" s="342">
        <v>0</v>
      </c>
      <c r="T36" s="342">
        <v>0</v>
      </c>
      <c r="U36" s="342">
        <v>0</v>
      </c>
      <c r="V36" s="342">
        <v>0</v>
      </c>
      <c r="W36" s="342">
        <v>0</v>
      </c>
      <c r="X36" s="342">
        <v>148950.266</v>
      </c>
      <c r="Y36" s="342">
        <v>428</v>
      </c>
      <c r="Z36" s="342">
        <v>0</v>
      </c>
      <c r="AA36" s="342">
        <v>0</v>
      </c>
      <c r="AB36" s="342">
        <v>0</v>
      </c>
      <c r="AC36" s="342">
        <v>185127</v>
      </c>
      <c r="AD36" s="342">
        <v>62863</v>
      </c>
      <c r="AE36" s="342">
        <v>0</v>
      </c>
      <c r="AF36" s="342">
        <v>0</v>
      </c>
      <c r="AG36" s="342">
        <v>41765</v>
      </c>
      <c r="AH36" s="342">
        <v>0</v>
      </c>
      <c r="AI36" s="342">
        <v>0</v>
      </c>
      <c r="AJ36" s="342">
        <v>1000</v>
      </c>
      <c r="AK36" s="342">
        <v>0</v>
      </c>
      <c r="AL36" s="342">
        <v>0</v>
      </c>
      <c r="AM36" s="342">
        <v>219739</v>
      </c>
      <c r="AN36" s="342">
        <v>0</v>
      </c>
      <c r="AO36" s="342">
        <v>0</v>
      </c>
      <c r="AP36" s="342">
        <v>0</v>
      </c>
      <c r="AQ36" s="342">
        <v>0</v>
      </c>
      <c r="AR36" s="170">
        <v>0</v>
      </c>
      <c r="AS36" s="342">
        <v>188776</v>
      </c>
      <c r="AT36" s="342">
        <v>0</v>
      </c>
      <c r="AU36" s="342">
        <v>129436.5</v>
      </c>
      <c r="AV36" s="342">
        <v>0</v>
      </c>
      <c r="AW36" s="342">
        <v>0</v>
      </c>
      <c r="AX36" s="342">
        <v>0</v>
      </c>
      <c r="AY36" s="342">
        <v>0</v>
      </c>
      <c r="AZ36" s="342">
        <v>147472.27900000001</v>
      </c>
      <c r="BA36" s="342">
        <v>0</v>
      </c>
      <c r="BB36" s="342">
        <v>0</v>
      </c>
      <c r="BC36" s="342">
        <v>0</v>
      </c>
      <c r="BD36" s="342">
        <v>0</v>
      </c>
      <c r="BE36" s="342">
        <v>249276.6</v>
      </c>
      <c r="BF36" s="342">
        <v>0</v>
      </c>
      <c r="BG36" s="342">
        <v>0</v>
      </c>
      <c r="BH36" s="342">
        <v>0</v>
      </c>
      <c r="BI36" s="342">
        <v>0</v>
      </c>
      <c r="BJ36" s="342">
        <v>0</v>
      </c>
      <c r="BK36" s="342">
        <v>188619.49900000001</v>
      </c>
      <c r="BL36" s="170"/>
    </row>
    <row r="37" spans="1:64" ht="13.35" customHeight="1">
      <c r="A37" s="9" t="s">
        <v>29</v>
      </c>
      <c r="B37" s="98">
        <f t="shared" si="10"/>
        <v>1191368.0499999998</v>
      </c>
      <c r="C37" s="298">
        <v>868830</v>
      </c>
      <c r="D37" s="298">
        <v>0</v>
      </c>
      <c r="E37" s="298">
        <v>0</v>
      </c>
      <c r="F37" s="342">
        <v>0</v>
      </c>
      <c r="G37" s="298">
        <v>12900</v>
      </c>
      <c r="H37" s="342">
        <v>0</v>
      </c>
      <c r="I37" s="298">
        <v>13690</v>
      </c>
      <c r="J37" s="342">
        <v>0</v>
      </c>
      <c r="K37" s="298">
        <v>8000</v>
      </c>
      <c r="L37" s="298">
        <v>3000</v>
      </c>
      <c r="M37" s="298">
        <v>3000</v>
      </c>
      <c r="N37" s="298">
        <v>0</v>
      </c>
      <c r="O37" s="342">
        <v>64000</v>
      </c>
      <c r="P37" s="342">
        <v>0</v>
      </c>
      <c r="Q37" s="342">
        <v>0</v>
      </c>
      <c r="R37" s="342">
        <v>0</v>
      </c>
      <c r="S37" s="342">
        <v>9135</v>
      </c>
      <c r="T37" s="342">
        <v>0</v>
      </c>
      <c r="U37" s="342">
        <v>0</v>
      </c>
      <c r="V37" s="342">
        <v>0</v>
      </c>
      <c r="W37" s="342">
        <v>0</v>
      </c>
      <c r="X37" s="342">
        <v>0</v>
      </c>
      <c r="Y37" s="342">
        <v>1210</v>
      </c>
      <c r="Z37" s="342">
        <v>0</v>
      </c>
      <c r="AA37" s="342">
        <v>0</v>
      </c>
      <c r="AB37" s="342">
        <v>6025</v>
      </c>
      <c r="AC37" s="342">
        <v>0</v>
      </c>
      <c r="AD37" s="342">
        <v>8415</v>
      </c>
      <c r="AE37" s="342">
        <v>0</v>
      </c>
      <c r="AF37" s="342">
        <v>0</v>
      </c>
      <c r="AG37" s="342">
        <v>300</v>
      </c>
      <c r="AH37" s="342">
        <v>2600</v>
      </c>
      <c r="AI37" s="342">
        <v>0</v>
      </c>
      <c r="AJ37" s="342">
        <v>8000</v>
      </c>
      <c r="AK37" s="342">
        <v>0</v>
      </c>
      <c r="AL37" s="342">
        <v>2490</v>
      </c>
      <c r="AM37" s="342">
        <v>0</v>
      </c>
      <c r="AN37" s="342">
        <v>9000</v>
      </c>
      <c r="AO37" s="342">
        <v>10000</v>
      </c>
      <c r="AP37" s="342">
        <v>0</v>
      </c>
      <c r="AQ37" s="342">
        <v>0</v>
      </c>
      <c r="AR37" s="342">
        <v>0</v>
      </c>
      <c r="AS37" s="342">
        <v>0</v>
      </c>
      <c r="AT37" s="342">
        <v>0</v>
      </c>
      <c r="AU37" s="342">
        <v>32765.4</v>
      </c>
      <c r="AV37" s="342">
        <v>0</v>
      </c>
      <c r="AW37" s="342">
        <v>3792</v>
      </c>
      <c r="AX37" s="342">
        <v>1000</v>
      </c>
      <c r="AY37" s="342">
        <v>0</v>
      </c>
      <c r="AZ37" s="342">
        <v>0</v>
      </c>
      <c r="BA37" s="342">
        <v>0</v>
      </c>
      <c r="BB37" s="342">
        <v>99979.65</v>
      </c>
      <c r="BC37" s="342">
        <v>1000</v>
      </c>
      <c r="BD37" s="342">
        <v>0</v>
      </c>
      <c r="BE37" s="342">
        <v>0</v>
      </c>
      <c r="BF37" s="342">
        <v>5000</v>
      </c>
      <c r="BG37" s="342">
        <v>7488</v>
      </c>
      <c r="BH37" s="342">
        <v>9748</v>
      </c>
      <c r="BI37" s="342">
        <v>0</v>
      </c>
      <c r="BJ37" s="342">
        <v>0</v>
      </c>
      <c r="BK37" s="342">
        <v>0</v>
      </c>
      <c r="BL37" s="170"/>
    </row>
    <row r="38" spans="1:64" ht="13.35" customHeight="1">
      <c r="A38" s="9" t="s">
        <v>30</v>
      </c>
      <c r="B38" s="98">
        <f t="shared" si="10"/>
        <v>1482290.108</v>
      </c>
      <c r="C38" s="298">
        <v>1182700</v>
      </c>
      <c r="D38" s="342">
        <v>0</v>
      </c>
      <c r="E38" s="342">
        <v>0</v>
      </c>
      <c r="F38" s="342">
        <v>0</v>
      </c>
      <c r="G38" s="298">
        <v>2000</v>
      </c>
      <c r="H38" s="342">
        <v>0</v>
      </c>
      <c r="I38" s="298">
        <v>111644.22900000001</v>
      </c>
      <c r="J38" s="342">
        <v>0</v>
      </c>
      <c r="K38" s="342">
        <v>0</v>
      </c>
      <c r="L38" s="342">
        <v>0</v>
      </c>
      <c r="M38" s="342">
        <v>0</v>
      </c>
      <c r="N38" s="342">
        <v>0</v>
      </c>
      <c r="O38" s="342">
        <v>0</v>
      </c>
      <c r="P38" s="342">
        <v>0</v>
      </c>
      <c r="Q38" s="342">
        <v>0</v>
      </c>
      <c r="R38" s="342">
        <v>0</v>
      </c>
      <c r="S38" s="342">
        <v>0</v>
      </c>
      <c r="T38" s="342">
        <v>0</v>
      </c>
      <c r="U38" s="342">
        <v>0</v>
      </c>
      <c r="V38" s="342">
        <v>0</v>
      </c>
      <c r="W38" s="342">
        <v>0</v>
      </c>
      <c r="X38" s="342">
        <v>0</v>
      </c>
      <c r="Y38" s="342">
        <v>0</v>
      </c>
      <c r="Z38" s="342">
        <v>0</v>
      </c>
      <c r="AA38" s="342">
        <v>0</v>
      </c>
      <c r="AB38" s="342">
        <v>0</v>
      </c>
      <c r="AC38" s="342">
        <v>0</v>
      </c>
      <c r="AD38" s="342">
        <v>500</v>
      </c>
      <c r="AE38" s="342">
        <v>0</v>
      </c>
      <c r="AF38" s="342">
        <v>0</v>
      </c>
      <c r="AG38" s="342">
        <v>0</v>
      </c>
      <c r="AH38" s="342">
        <v>0</v>
      </c>
      <c r="AI38" s="342">
        <v>0</v>
      </c>
      <c r="AJ38" s="342">
        <v>0</v>
      </c>
      <c r="AK38" s="342">
        <v>0</v>
      </c>
      <c r="AL38" s="342">
        <v>0</v>
      </c>
      <c r="AM38" s="342">
        <v>0</v>
      </c>
      <c r="AN38" s="342">
        <v>0</v>
      </c>
      <c r="AO38" s="342">
        <v>0</v>
      </c>
      <c r="AP38" s="342">
        <v>0</v>
      </c>
      <c r="AQ38" s="342">
        <v>0</v>
      </c>
      <c r="AR38" s="342">
        <v>0</v>
      </c>
      <c r="AS38" s="342">
        <v>0</v>
      </c>
      <c r="AT38" s="342">
        <v>0</v>
      </c>
      <c r="AU38" s="342">
        <v>16284.4</v>
      </c>
      <c r="AV38" s="342">
        <v>0</v>
      </c>
      <c r="AW38" s="342">
        <v>0</v>
      </c>
      <c r="AX38" s="342">
        <v>0</v>
      </c>
      <c r="AY38" s="342">
        <v>0</v>
      </c>
      <c r="AZ38" s="342">
        <v>0</v>
      </c>
      <c r="BA38" s="342">
        <v>39831</v>
      </c>
      <c r="BB38" s="342">
        <v>89630.479000000007</v>
      </c>
      <c r="BC38" s="342">
        <v>0</v>
      </c>
      <c r="BD38" s="342">
        <v>0</v>
      </c>
      <c r="BE38" s="342">
        <v>0</v>
      </c>
      <c r="BF38" s="342">
        <v>0</v>
      </c>
      <c r="BG38" s="342">
        <v>0</v>
      </c>
      <c r="BH38" s="342">
        <v>39700</v>
      </c>
      <c r="BI38" s="342">
        <v>0</v>
      </c>
      <c r="BJ38" s="342">
        <v>0</v>
      </c>
      <c r="BK38" s="342">
        <v>0</v>
      </c>
      <c r="BL38" s="170"/>
    </row>
    <row r="39" spans="1:64" ht="13.35" customHeight="1">
      <c r="A39" s="9" t="s">
        <v>31</v>
      </c>
      <c r="B39" s="98">
        <f t="shared" si="10"/>
        <v>1682586.7440000002</v>
      </c>
      <c r="C39" s="298">
        <v>675502</v>
      </c>
      <c r="D39" s="298">
        <v>11247</v>
      </c>
      <c r="E39" s="298">
        <v>240269.538</v>
      </c>
      <c r="F39" s="298">
        <v>27370.409</v>
      </c>
      <c r="G39" s="298">
        <v>22578</v>
      </c>
      <c r="H39" s="342">
        <v>9250</v>
      </c>
      <c r="I39" s="298">
        <v>67944.629000000001</v>
      </c>
      <c r="J39" s="342">
        <v>3000</v>
      </c>
      <c r="K39" s="298">
        <v>5200</v>
      </c>
      <c r="L39" s="298">
        <v>14037</v>
      </c>
      <c r="M39" s="298">
        <v>3039</v>
      </c>
      <c r="N39" s="342">
        <v>4007.2</v>
      </c>
      <c r="O39" s="342">
        <v>36315.375</v>
      </c>
      <c r="P39" s="342">
        <v>1.528</v>
      </c>
      <c r="Q39" s="342">
        <v>4000</v>
      </c>
      <c r="R39" s="342">
        <v>0</v>
      </c>
      <c r="S39" s="342">
        <v>12182</v>
      </c>
      <c r="T39" s="342">
        <v>13944</v>
      </c>
      <c r="U39" s="342">
        <v>8739</v>
      </c>
      <c r="V39" s="342">
        <v>0</v>
      </c>
      <c r="W39" s="342">
        <v>89654.021999999997</v>
      </c>
      <c r="X39" s="342">
        <v>0</v>
      </c>
      <c r="Y39" s="342">
        <v>15407</v>
      </c>
      <c r="Z39" s="342">
        <v>13500</v>
      </c>
      <c r="AA39" s="342">
        <v>18277</v>
      </c>
      <c r="AB39" s="342">
        <v>20545</v>
      </c>
      <c r="AC39" s="342">
        <v>0</v>
      </c>
      <c r="AD39" s="342">
        <v>53790</v>
      </c>
      <c r="AE39" s="342">
        <v>7170</v>
      </c>
      <c r="AF39" s="342">
        <v>13130</v>
      </c>
      <c r="AG39" s="342">
        <v>4000</v>
      </c>
      <c r="AH39" s="342">
        <v>7998</v>
      </c>
      <c r="AI39" s="342">
        <v>13963</v>
      </c>
      <c r="AJ39" s="342">
        <v>15440</v>
      </c>
      <c r="AK39" s="342">
        <v>15000</v>
      </c>
      <c r="AL39" s="342">
        <v>16514.196</v>
      </c>
      <c r="AM39" s="342">
        <v>0</v>
      </c>
      <c r="AN39" s="342">
        <v>2701.165</v>
      </c>
      <c r="AO39" s="342">
        <v>3150</v>
      </c>
      <c r="AP39" s="342">
        <v>4364</v>
      </c>
      <c r="AQ39" s="342">
        <v>1.649</v>
      </c>
      <c r="AR39" s="342">
        <v>9100</v>
      </c>
      <c r="AS39" s="342">
        <v>0</v>
      </c>
      <c r="AT39" s="342">
        <v>3630</v>
      </c>
      <c r="AU39" s="342">
        <v>15846.3</v>
      </c>
      <c r="AV39" s="342">
        <v>11</v>
      </c>
      <c r="AW39" s="342">
        <v>12796.56</v>
      </c>
      <c r="AX39" s="342">
        <v>4000</v>
      </c>
      <c r="AY39" s="342">
        <v>8269.8240000000005</v>
      </c>
      <c r="AZ39" s="342">
        <v>0</v>
      </c>
      <c r="BA39" s="342">
        <v>0</v>
      </c>
      <c r="BB39" s="342">
        <v>39050.076999999997</v>
      </c>
      <c r="BC39" s="342">
        <v>0</v>
      </c>
      <c r="BD39" s="342">
        <v>14036</v>
      </c>
      <c r="BE39" s="342">
        <v>0</v>
      </c>
      <c r="BF39" s="342">
        <v>9576</v>
      </c>
      <c r="BG39" s="342">
        <v>1780</v>
      </c>
      <c r="BH39" s="342">
        <v>43555</v>
      </c>
      <c r="BI39" s="342">
        <v>8001</v>
      </c>
      <c r="BJ39" s="342">
        <v>24803.272000000001</v>
      </c>
      <c r="BK39" s="342">
        <v>14900</v>
      </c>
      <c r="BL39" s="170"/>
    </row>
    <row r="40" spans="1:64" ht="13.35" customHeight="1">
      <c r="A40" s="9" t="s">
        <v>26</v>
      </c>
      <c r="B40" s="98">
        <f t="shared" si="10"/>
        <v>2449871.2929999996</v>
      </c>
      <c r="C40" s="298">
        <v>1337779</v>
      </c>
      <c r="D40" s="298">
        <v>600</v>
      </c>
      <c r="E40" s="298">
        <v>24085.927</v>
      </c>
      <c r="F40" s="298">
        <v>6290</v>
      </c>
      <c r="G40" s="298">
        <v>4800</v>
      </c>
      <c r="H40" s="342">
        <v>355</v>
      </c>
      <c r="I40" s="298">
        <v>50142.665999999997</v>
      </c>
      <c r="J40" s="298">
        <v>60637.482000000004</v>
      </c>
      <c r="K40" s="298">
        <v>11030</v>
      </c>
      <c r="L40" s="298">
        <v>9800</v>
      </c>
      <c r="M40" s="298">
        <v>3540</v>
      </c>
      <c r="N40" s="298">
        <v>3000</v>
      </c>
      <c r="O40" s="342">
        <v>141452.26300000001</v>
      </c>
      <c r="P40" s="342">
        <v>9.52</v>
      </c>
      <c r="Q40" s="342">
        <v>20735.599999999999</v>
      </c>
      <c r="R40" s="342">
        <v>37565</v>
      </c>
      <c r="S40" s="342">
        <v>47041.917000000001</v>
      </c>
      <c r="T40" s="342">
        <v>0</v>
      </c>
      <c r="U40" s="342">
        <v>25920.341</v>
      </c>
      <c r="V40" s="342">
        <v>0</v>
      </c>
      <c r="W40" s="342">
        <v>63924.69</v>
      </c>
      <c r="X40" s="342">
        <v>26</v>
      </c>
      <c r="Y40" s="342">
        <v>5015</v>
      </c>
      <c r="Z40" s="342">
        <v>4000</v>
      </c>
      <c r="AA40" s="342">
        <v>3100</v>
      </c>
      <c r="AB40" s="342">
        <v>7880</v>
      </c>
      <c r="AC40" s="342">
        <v>1950</v>
      </c>
      <c r="AD40" s="342">
        <v>104236</v>
      </c>
      <c r="AE40" s="342">
        <v>200</v>
      </c>
      <c r="AF40" s="342">
        <v>6907.75</v>
      </c>
      <c r="AG40" s="342">
        <v>16308.1</v>
      </c>
      <c r="AH40" s="342">
        <v>6930</v>
      </c>
      <c r="AI40" s="342">
        <v>9905</v>
      </c>
      <c r="AJ40" s="342">
        <v>14563</v>
      </c>
      <c r="AK40" s="342">
        <v>23709.5</v>
      </c>
      <c r="AL40" s="342">
        <v>10245.204</v>
      </c>
      <c r="AM40" s="342">
        <v>4073</v>
      </c>
      <c r="AN40" s="342">
        <v>13686.834999999999</v>
      </c>
      <c r="AO40" s="342">
        <v>20144.088</v>
      </c>
      <c r="AP40" s="342">
        <v>5100</v>
      </c>
      <c r="AQ40" s="342">
        <v>4.835</v>
      </c>
      <c r="AR40" s="342">
        <v>12236</v>
      </c>
      <c r="AS40" s="342">
        <v>71.5</v>
      </c>
      <c r="AT40" s="342">
        <v>11505</v>
      </c>
      <c r="AU40" s="342">
        <v>40494.800000000003</v>
      </c>
      <c r="AV40" s="342">
        <v>5820.6390000000001</v>
      </c>
      <c r="AW40" s="342">
        <v>36053.146999999997</v>
      </c>
      <c r="AX40" s="342">
        <v>10663</v>
      </c>
      <c r="AY40" s="342">
        <v>6602.1760000000004</v>
      </c>
      <c r="AZ40" s="342">
        <v>1174</v>
      </c>
      <c r="BA40" s="342">
        <v>36571</v>
      </c>
      <c r="BB40" s="342">
        <v>47411.368999999999</v>
      </c>
      <c r="BC40" s="342">
        <v>41314.108</v>
      </c>
      <c r="BD40" s="342">
        <v>6307</v>
      </c>
      <c r="BE40" s="342">
        <v>9669.6</v>
      </c>
      <c r="BF40" s="342">
        <v>16318</v>
      </c>
      <c r="BG40" s="342">
        <v>5928.6</v>
      </c>
      <c r="BH40" s="342">
        <v>7352</v>
      </c>
      <c r="BI40" s="342">
        <v>16014</v>
      </c>
      <c r="BJ40" s="342">
        <v>6875.2449999999999</v>
      </c>
      <c r="BK40" s="342">
        <v>24796.391</v>
      </c>
      <c r="BL40" s="170"/>
    </row>
    <row r="41" spans="1:64" ht="13.35" customHeight="1" thickBot="1">
      <c r="A41" s="10"/>
      <c r="B41" s="100"/>
      <c r="C41" s="342"/>
      <c r="D41" s="342"/>
      <c r="E41" s="342"/>
      <c r="F41" s="342"/>
      <c r="G41" s="342"/>
      <c r="H41" s="342"/>
      <c r="I41" s="342"/>
      <c r="J41" s="342"/>
      <c r="K41" s="342"/>
      <c r="L41" s="342"/>
      <c r="M41" s="342"/>
      <c r="N41" s="342"/>
      <c r="O41" s="342"/>
      <c r="P41" s="342"/>
      <c r="Q41" s="342"/>
      <c r="R41" s="342"/>
      <c r="S41" s="342"/>
      <c r="T41" s="342"/>
      <c r="U41" s="342"/>
      <c r="V41" s="342"/>
      <c r="W41" s="342"/>
      <c r="X41" s="342"/>
      <c r="Y41" s="342"/>
      <c r="Z41" s="342"/>
      <c r="AA41" s="342"/>
      <c r="AB41" s="342"/>
      <c r="AC41" s="342"/>
      <c r="AD41" s="342"/>
      <c r="AE41" s="342"/>
      <c r="AF41" s="342"/>
      <c r="AG41" s="342"/>
      <c r="AH41" s="342"/>
      <c r="AI41" s="342"/>
      <c r="AJ41" s="342"/>
      <c r="AK41" s="342"/>
      <c r="AL41" s="342"/>
      <c r="AM41" s="342"/>
      <c r="AN41" s="342"/>
      <c r="AO41" s="342"/>
      <c r="AP41" s="342"/>
      <c r="AQ41" s="342"/>
      <c r="AR41" s="342"/>
      <c r="AS41" s="342"/>
      <c r="AT41" s="342"/>
      <c r="AU41" s="342"/>
      <c r="AV41" s="342"/>
      <c r="AW41" s="342"/>
      <c r="AX41" s="342"/>
      <c r="AY41" s="342"/>
      <c r="AZ41" s="342"/>
      <c r="BA41" s="342"/>
      <c r="BB41" s="342"/>
      <c r="BC41" s="342"/>
      <c r="BD41" s="342"/>
      <c r="BE41" s="342"/>
      <c r="BF41" s="342"/>
      <c r="BG41" s="342"/>
      <c r="BH41" s="342"/>
      <c r="BI41" s="342"/>
      <c r="BJ41" s="342"/>
      <c r="BK41" s="342"/>
      <c r="BL41" s="170"/>
    </row>
    <row r="42" spans="1:64" ht="13.35" customHeight="1" thickBot="1">
      <c r="A42" s="41" t="s">
        <v>32</v>
      </c>
      <c r="B42" s="105"/>
      <c r="C42" s="343"/>
      <c r="D42" s="343"/>
      <c r="E42" s="343"/>
      <c r="F42" s="343"/>
      <c r="G42" s="343"/>
      <c r="H42" s="343"/>
      <c r="I42" s="343"/>
      <c r="J42" s="343"/>
      <c r="K42" s="343"/>
      <c r="L42" s="343"/>
      <c r="M42" s="343"/>
      <c r="N42" s="343"/>
      <c r="O42" s="343"/>
      <c r="P42" s="343"/>
      <c r="Q42" s="343"/>
      <c r="R42" s="343"/>
      <c r="S42" s="343"/>
      <c r="T42" s="343"/>
      <c r="U42" s="343"/>
      <c r="V42" s="343"/>
      <c r="W42" s="343"/>
      <c r="X42" s="343"/>
      <c r="Y42" s="343"/>
      <c r="Z42" s="343"/>
      <c r="AA42" s="343"/>
      <c r="AB42" s="343"/>
      <c r="AC42" s="343"/>
      <c r="AD42" s="343"/>
      <c r="AE42" s="343"/>
      <c r="AF42" s="343"/>
      <c r="AG42" s="343"/>
      <c r="AH42" s="343"/>
      <c r="AI42" s="343"/>
      <c r="AJ42" s="343"/>
      <c r="AK42" s="343"/>
      <c r="AL42" s="343"/>
      <c r="AM42" s="343"/>
      <c r="AN42" s="343"/>
      <c r="AO42" s="343"/>
      <c r="AP42" s="343"/>
      <c r="AQ42" s="343"/>
      <c r="AR42" s="343"/>
      <c r="AS42" s="343"/>
      <c r="AT42" s="343"/>
      <c r="AU42" s="343"/>
      <c r="AV42" s="343"/>
      <c r="AW42" s="343"/>
      <c r="AX42" s="343"/>
      <c r="AY42" s="343"/>
      <c r="AZ42" s="343"/>
      <c r="BA42" s="343"/>
      <c r="BB42" s="343"/>
      <c r="BC42" s="343"/>
      <c r="BD42" s="343"/>
      <c r="BE42" s="343"/>
      <c r="BF42" s="343"/>
      <c r="BG42" s="343"/>
      <c r="BH42" s="343"/>
      <c r="BI42" s="343"/>
      <c r="BJ42" s="343"/>
      <c r="BK42" s="343"/>
      <c r="BL42" s="170"/>
    </row>
    <row r="43" spans="1:64" ht="13.35" customHeight="1">
      <c r="A43" s="19" t="s">
        <v>12</v>
      </c>
      <c r="B43" s="98">
        <f>B16</f>
        <v>33799973.648999996</v>
      </c>
      <c r="C43" s="342">
        <v>20521587.991</v>
      </c>
      <c r="D43" s="298">
        <v>39318.508000000002</v>
      </c>
      <c r="E43" s="298">
        <v>226613.924</v>
      </c>
      <c r="F43" s="298">
        <v>53168.59</v>
      </c>
      <c r="G43" s="298">
        <v>66520.941999999995</v>
      </c>
      <c r="H43" s="298">
        <v>17244.906999999999</v>
      </c>
      <c r="I43" s="342">
        <v>457152.08600000001</v>
      </c>
      <c r="J43" s="298">
        <v>632920.05499999993</v>
      </c>
      <c r="K43" s="298">
        <v>79299.442999999999</v>
      </c>
      <c r="L43" s="298">
        <v>225753.13399999999</v>
      </c>
      <c r="M43" s="298">
        <v>77792</v>
      </c>
      <c r="N43" s="298">
        <v>25156.383000000002</v>
      </c>
      <c r="O43" s="342">
        <v>2388296.301</v>
      </c>
      <c r="P43" s="342">
        <v>37851.368000000002</v>
      </c>
      <c r="Q43" s="342">
        <v>37874.902999999998</v>
      </c>
      <c r="R43" s="342">
        <v>345893.69700000004</v>
      </c>
      <c r="S43" s="342">
        <v>473783.12900000007</v>
      </c>
      <c r="T43" s="342">
        <v>60262.762000000002</v>
      </c>
      <c r="U43" s="342">
        <v>200867</v>
      </c>
      <c r="V43" s="342">
        <v>52911.873</v>
      </c>
      <c r="W43" s="342">
        <v>69308.657999999996</v>
      </c>
      <c r="X43" s="342">
        <v>471810.32200000004</v>
      </c>
      <c r="Y43" s="342">
        <v>155569</v>
      </c>
      <c r="Z43" s="342">
        <v>45926</v>
      </c>
      <c r="AA43" s="342">
        <v>52140.313000000002</v>
      </c>
      <c r="AB43" s="342">
        <v>133075</v>
      </c>
      <c r="AC43" s="342">
        <v>146866</v>
      </c>
      <c r="AD43" s="342">
        <v>1005337</v>
      </c>
      <c r="AE43" s="342">
        <v>32033.579000000002</v>
      </c>
      <c r="AF43" s="342">
        <v>54626.28</v>
      </c>
      <c r="AG43" s="342">
        <v>131140.85500000001</v>
      </c>
      <c r="AH43" s="342">
        <v>51882.532999999996</v>
      </c>
      <c r="AI43" s="342">
        <v>119223.091</v>
      </c>
      <c r="AJ43" s="342">
        <v>261210.64</v>
      </c>
      <c r="AK43" s="342">
        <v>52618.350000000006</v>
      </c>
      <c r="AL43" s="342">
        <v>146782.72399999999</v>
      </c>
      <c r="AM43" s="342">
        <v>305807.28000000003</v>
      </c>
      <c r="AN43" s="342">
        <v>31099.760000000002</v>
      </c>
      <c r="AO43" s="342">
        <v>52.15</v>
      </c>
      <c r="AP43" s="342">
        <v>19154.21</v>
      </c>
      <c r="AQ43" s="342">
        <v>56.033999999999999</v>
      </c>
      <c r="AR43" s="342">
        <v>48327.398000000001</v>
      </c>
      <c r="AS43" s="342">
        <v>173659.62599999999</v>
      </c>
      <c r="AT43" s="342">
        <v>37460.133999999998</v>
      </c>
      <c r="AU43" s="342">
        <v>1614488.9</v>
      </c>
      <c r="AV43" s="342">
        <v>16956.341999999997</v>
      </c>
      <c r="AW43" s="342">
        <v>153743.38</v>
      </c>
      <c r="AX43" s="342">
        <v>57036.61</v>
      </c>
      <c r="AY43" s="342">
        <v>61834.692999999999</v>
      </c>
      <c r="AZ43" s="342">
        <v>353423.03</v>
      </c>
      <c r="BA43" s="342">
        <v>91669</v>
      </c>
      <c r="BB43" s="342">
        <v>682121.46600000001</v>
      </c>
      <c r="BC43" s="342">
        <v>90839.697</v>
      </c>
      <c r="BD43" s="342">
        <v>0</v>
      </c>
      <c r="BE43" s="342">
        <v>320543.43300000002</v>
      </c>
      <c r="BF43" s="342">
        <v>38148.519999999997</v>
      </c>
      <c r="BG43" s="342">
        <v>25046.184999999998</v>
      </c>
      <c r="BH43" s="342">
        <v>296719.489</v>
      </c>
      <c r="BI43" s="342">
        <v>71990.383000000002</v>
      </c>
      <c r="BJ43" s="342">
        <v>85131.002000000008</v>
      </c>
      <c r="BK43" s="342">
        <v>259872.696</v>
      </c>
      <c r="BL43" s="170"/>
    </row>
    <row r="44" spans="1:64" ht="13.35" customHeight="1">
      <c r="A44" s="19" t="s">
        <v>27</v>
      </c>
      <c r="B44" s="98">
        <f>B35</f>
        <v>10123966.274</v>
      </c>
      <c r="C44" s="342">
        <v>5370572</v>
      </c>
      <c r="D44" s="298">
        <v>11847</v>
      </c>
      <c r="E44" s="298">
        <v>264355.46500000003</v>
      </c>
      <c r="F44" s="298">
        <v>33660.409</v>
      </c>
      <c r="G44" s="298">
        <v>42278</v>
      </c>
      <c r="H44" s="342">
        <v>9605</v>
      </c>
      <c r="I44" s="298">
        <v>243521.524</v>
      </c>
      <c r="J44" s="298">
        <v>399513.80000000005</v>
      </c>
      <c r="K44" s="298">
        <v>24230</v>
      </c>
      <c r="L44" s="298">
        <v>26837</v>
      </c>
      <c r="M44" s="298">
        <v>9579</v>
      </c>
      <c r="N44" s="298">
        <v>7007.2</v>
      </c>
      <c r="O44" s="342">
        <v>295937.266</v>
      </c>
      <c r="P44" s="342">
        <v>11.048</v>
      </c>
      <c r="Q44" s="342">
        <v>24735.599999999999</v>
      </c>
      <c r="R44" s="342">
        <v>96054.989000000001</v>
      </c>
      <c r="S44" s="342">
        <v>68358.917000000001</v>
      </c>
      <c r="T44" s="342">
        <v>13944</v>
      </c>
      <c r="U44" s="342">
        <v>34659.341</v>
      </c>
      <c r="V44" s="342">
        <v>0</v>
      </c>
      <c r="W44" s="342">
        <v>153578.712</v>
      </c>
      <c r="X44" s="342">
        <v>148976.266</v>
      </c>
      <c r="Y44" s="342">
        <v>22060</v>
      </c>
      <c r="Z44" s="342">
        <v>17477</v>
      </c>
      <c r="AA44" s="342">
        <v>21377</v>
      </c>
      <c r="AB44" s="342">
        <v>34450</v>
      </c>
      <c r="AC44" s="342">
        <v>187077</v>
      </c>
      <c r="AD44" s="342">
        <v>229804</v>
      </c>
      <c r="AE44" s="342">
        <v>7370</v>
      </c>
      <c r="AF44" s="342">
        <v>20037.75</v>
      </c>
      <c r="AG44" s="342">
        <v>62373.1</v>
      </c>
      <c r="AH44" s="342">
        <v>17528</v>
      </c>
      <c r="AI44" s="342">
        <v>23868</v>
      </c>
      <c r="AJ44" s="342">
        <v>39003</v>
      </c>
      <c r="AK44" s="342">
        <v>38709.5</v>
      </c>
      <c r="AL44" s="342">
        <v>29249.4</v>
      </c>
      <c r="AM44" s="342">
        <v>223812</v>
      </c>
      <c r="AN44" s="342">
        <v>25388</v>
      </c>
      <c r="AO44" s="342">
        <v>33294.088000000003</v>
      </c>
      <c r="AP44" s="342">
        <v>9464</v>
      </c>
      <c r="AQ44" s="342">
        <v>6.484</v>
      </c>
      <c r="AR44" s="342">
        <v>21336</v>
      </c>
      <c r="AS44" s="342">
        <v>188847.5</v>
      </c>
      <c r="AT44" s="342">
        <v>15135</v>
      </c>
      <c r="AU44" s="342">
        <v>234827.39999999997</v>
      </c>
      <c r="AV44" s="342">
        <v>5831.6390000000001</v>
      </c>
      <c r="AW44" s="342">
        <v>52641.706999999995</v>
      </c>
      <c r="AX44" s="342">
        <v>15663</v>
      </c>
      <c r="AY44" s="342">
        <v>14872</v>
      </c>
      <c r="AZ44" s="342">
        <v>148646.27900000001</v>
      </c>
      <c r="BA44" s="342">
        <v>76402</v>
      </c>
      <c r="BB44" s="342">
        <v>276071.57500000001</v>
      </c>
      <c r="BC44" s="342">
        <v>42314.108</v>
      </c>
      <c r="BD44" s="342">
        <v>20343</v>
      </c>
      <c r="BE44" s="342">
        <v>258946.2</v>
      </c>
      <c r="BF44" s="342">
        <v>30894</v>
      </c>
      <c r="BG44" s="342">
        <v>15196.6</v>
      </c>
      <c r="BH44" s="342">
        <v>100355</v>
      </c>
      <c r="BI44" s="342">
        <v>24015</v>
      </c>
      <c r="BJ44" s="342">
        <v>31678.517</v>
      </c>
      <c r="BK44" s="342">
        <v>228315.89</v>
      </c>
      <c r="BL44" s="170"/>
    </row>
    <row r="45" spans="1:64" ht="13.35" customHeight="1">
      <c r="A45" s="10"/>
      <c r="B45" s="100"/>
      <c r="C45" s="342"/>
      <c r="D45" s="342"/>
      <c r="E45" s="342"/>
      <c r="F45" s="342"/>
      <c r="G45" s="342"/>
      <c r="H45" s="342"/>
      <c r="I45" s="342"/>
      <c r="J45" s="342"/>
      <c r="K45" s="342"/>
      <c r="L45" s="342"/>
      <c r="M45" s="342"/>
      <c r="N45" s="342"/>
      <c r="O45" s="342"/>
      <c r="P45" s="342"/>
      <c r="Q45" s="342"/>
      <c r="R45" s="342"/>
      <c r="S45" s="342"/>
      <c r="T45" s="342"/>
      <c r="U45" s="342"/>
      <c r="V45" s="342"/>
      <c r="W45" s="342"/>
      <c r="X45" s="342"/>
      <c r="Y45" s="342"/>
      <c r="Z45" s="342"/>
      <c r="AA45" s="342"/>
      <c r="AB45" s="342"/>
      <c r="AC45" s="342"/>
      <c r="AD45" s="342"/>
      <c r="AE45" s="342"/>
      <c r="AF45" s="342"/>
      <c r="AG45" s="342"/>
      <c r="AH45" s="342"/>
      <c r="AI45" s="342"/>
      <c r="AJ45" s="342"/>
      <c r="AK45" s="342"/>
      <c r="AL45" s="342"/>
      <c r="AM45" s="342"/>
      <c r="AN45" s="342"/>
      <c r="AO45" s="342"/>
      <c r="AP45" s="342"/>
      <c r="AQ45" s="342"/>
      <c r="AR45" s="342"/>
      <c r="AS45" s="342"/>
      <c r="AT45" s="342"/>
      <c r="AU45" s="342"/>
      <c r="AV45" s="342"/>
      <c r="AW45" s="342"/>
      <c r="AX45" s="342"/>
      <c r="AY45" s="342"/>
      <c r="AZ45" s="342"/>
      <c r="BA45" s="342"/>
      <c r="BB45" s="342"/>
      <c r="BC45" s="342"/>
      <c r="BD45" s="342"/>
      <c r="BE45" s="342"/>
      <c r="BF45" s="342"/>
      <c r="BG45" s="342"/>
      <c r="BH45" s="342"/>
      <c r="BI45" s="342"/>
      <c r="BJ45" s="342"/>
      <c r="BK45" s="342"/>
      <c r="BL45" s="170"/>
    </row>
    <row r="46" spans="1:64" ht="13.35" customHeight="1">
      <c r="A46" s="18" t="s">
        <v>33</v>
      </c>
      <c r="B46" s="101">
        <f>SUM(B43:B44)</f>
        <v>43923939.922999993</v>
      </c>
      <c r="C46" s="101">
        <f t="shared" ref="C46:BK46" si="11">SUM(C43:C44)</f>
        <v>25892159.991</v>
      </c>
      <c r="D46" s="101">
        <f t="shared" si="11"/>
        <v>51165.508000000002</v>
      </c>
      <c r="E46" s="340">
        <f t="shared" si="11"/>
        <v>490969.38900000002</v>
      </c>
      <c r="F46" s="340">
        <f t="shared" si="11"/>
        <v>86828.998999999996</v>
      </c>
      <c r="G46" s="101">
        <f t="shared" si="11"/>
        <v>108798.942</v>
      </c>
      <c r="H46" s="101">
        <f t="shared" si="11"/>
        <v>26849.906999999999</v>
      </c>
      <c r="I46" s="101">
        <f t="shared" si="11"/>
        <v>700673.61</v>
      </c>
      <c r="J46" s="101">
        <f t="shared" si="11"/>
        <v>1032433.855</v>
      </c>
      <c r="K46" s="101">
        <f t="shared" si="11"/>
        <v>103529.443</v>
      </c>
      <c r="L46" s="101">
        <f t="shared" si="11"/>
        <v>252590.13399999999</v>
      </c>
      <c r="M46" s="101">
        <f t="shared" si="11"/>
        <v>87371</v>
      </c>
      <c r="N46" s="101">
        <f t="shared" si="11"/>
        <v>32163.583000000002</v>
      </c>
      <c r="O46" s="101">
        <f t="shared" si="11"/>
        <v>2684233.5669999998</v>
      </c>
      <c r="P46" s="101">
        <f t="shared" si="11"/>
        <v>37862.416000000005</v>
      </c>
      <c r="Q46" s="101">
        <f t="shared" si="11"/>
        <v>62610.502999999997</v>
      </c>
      <c r="R46" s="101">
        <f t="shared" si="11"/>
        <v>441948.68600000005</v>
      </c>
      <c r="S46" s="101">
        <f t="shared" si="11"/>
        <v>542142.04600000009</v>
      </c>
      <c r="T46" s="101">
        <f t="shared" si="11"/>
        <v>74206.762000000002</v>
      </c>
      <c r="U46" s="101">
        <f t="shared" si="11"/>
        <v>235526.34100000001</v>
      </c>
      <c r="V46" s="101">
        <f t="shared" si="11"/>
        <v>52911.873</v>
      </c>
      <c r="W46" s="101">
        <f t="shared" si="11"/>
        <v>222887.37</v>
      </c>
      <c r="X46" s="101">
        <f t="shared" si="11"/>
        <v>620786.58799999999</v>
      </c>
      <c r="Y46" s="101">
        <f t="shared" si="11"/>
        <v>177629</v>
      </c>
      <c r="Z46" s="101">
        <f t="shared" si="11"/>
        <v>63403</v>
      </c>
      <c r="AA46" s="101">
        <f t="shared" si="11"/>
        <v>73517.312999999995</v>
      </c>
      <c r="AB46" s="101">
        <f t="shared" si="11"/>
        <v>167525</v>
      </c>
      <c r="AC46" s="101">
        <f t="shared" si="11"/>
        <v>333943</v>
      </c>
      <c r="AD46" s="101">
        <f t="shared" si="11"/>
        <v>1235141</v>
      </c>
      <c r="AE46" s="101">
        <f t="shared" si="11"/>
        <v>39403.578999999998</v>
      </c>
      <c r="AF46" s="101">
        <f t="shared" si="11"/>
        <v>74664.03</v>
      </c>
      <c r="AG46" s="101">
        <f t="shared" si="11"/>
        <v>193513.95500000002</v>
      </c>
      <c r="AH46" s="101">
        <f t="shared" si="11"/>
        <v>69410.532999999996</v>
      </c>
      <c r="AI46" s="101">
        <f t="shared" si="11"/>
        <v>143091.09100000001</v>
      </c>
      <c r="AJ46" s="101">
        <f t="shared" si="11"/>
        <v>300213.64</v>
      </c>
      <c r="AK46" s="101">
        <f t="shared" si="11"/>
        <v>91327.85</v>
      </c>
      <c r="AL46" s="101">
        <f t="shared" si="11"/>
        <v>176032.12399999998</v>
      </c>
      <c r="AM46" s="101">
        <f t="shared" si="11"/>
        <v>529619.28</v>
      </c>
      <c r="AN46" s="101">
        <f t="shared" si="11"/>
        <v>56487.76</v>
      </c>
      <c r="AO46" s="101">
        <f t="shared" si="11"/>
        <v>33346.238000000005</v>
      </c>
      <c r="AP46" s="101">
        <f t="shared" si="11"/>
        <v>28618.21</v>
      </c>
      <c r="AQ46" s="101">
        <f t="shared" si="11"/>
        <v>62.518000000000001</v>
      </c>
      <c r="AR46" s="101">
        <f t="shared" si="11"/>
        <v>69663.398000000001</v>
      </c>
      <c r="AS46" s="101">
        <f t="shared" si="11"/>
        <v>362507.12599999999</v>
      </c>
      <c r="AT46" s="101">
        <f t="shared" si="11"/>
        <v>52595.133999999998</v>
      </c>
      <c r="AU46" s="101">
        <f t="shared" si="11"/>
        <v>1849316.2999999998</v>
      </c>
      <c r="AV46" s="101">
        <f t="shared" si="11"/>
        <v>22787.980999999996</v>
      </c>
      <c r="AW46" s="101">
        <f t="shared" si="11"/>
        <v>206385.087</v>
      </c>
      <c r="AX46" s="101">
        <f t="shared" si="11"/>
        <v>72699.61</v>
      </c>
      <c r="AY46" s="101">
        <f t="shared" si="11"/>
        <v>76706.692999999999</v>
      </c>
      <c r="AZ46" s="101">
        <f t="shared" si="11"/>
        <v>502069.30900000001</v>
      </c>
      <c r="BA46" s="101">
        <f t="shared" si="11"/>
        <v>168071</v>
      </c>
      <c r="BB46" s="101">
        <f t="shared" si="11"/>
        <v>958193.04099999997</v>
      </c>
      <c r="BC46" s="101">
        <f t="shared" si="11"/>
        <v>133153.80499999999</v>
      </c>
      <c r="BD46" s="101">
        <f t="shared" si="11"/>
        <v>20343</v>
      </c>
      <c r="BE46" s="101">
        <f t="shared" si="11"/>
        <v>579489.63300000003</v>
      </c>
      <c r="BF46" s="101">
        <f t="shared" si="11"/>
        <v>69042.51999999999</v>
      </c>
      <c r="BG46" s="101">
        <f t="shared" si="11"/>
        <v>40242.784999999996</v>
      </c>
      <c r="BH46" s="101">
        <f t="shared" si="11"/>
        <v>397074.489</v>
      </c>
      <c r="BI46" s="101">
        <f t="shared" si="11"/>
        <v>96005.383000000002</v>
      </c>
      <c r="BJ46" s="101">
        <f t="shared" si="11"/>
        <v>116809.519</v>
      </c>
      <c r="BK46" s="101">
        <f t="shared" si="11"/>
        <v>488188.58600000001</v>
      </c>
    </row>
    <row r="47" spans="1:64" s="22" customFormat="1" ht="12" customHeight="1">
      <c r="A47" s="20"/>
      <c r="B47" s="21"/>
      <c r="D47" s="27"/>
      <c r="E47" s="341"/>
      <c r="F47" s="341"/>
      <c r="G47" s="27"/>
      <c r="H47" s="27"/>
      <c r="I47" s="27"/>
      <c r="X47" s="27"/>
      <c r="Y47" s="27"/>
      <c r="Z47" s="27"/>
      <c r="AA47" s="27"/>
      <c r="AB47" s="27"/>
      <c r="AC47" s="27"/>
      <c r="AR47" s="27"/>
      <c r="AS47" s="27"/>
      <c r="AT47" s="27"/>
      <c r="AU47" s="27"/>
      <c r="AV47" s="27"/>
      <c r="AW47" s="27"/>
    </row>
    <row r="48" spans="1:64" s="22" customFormat="1" ht="12.75" customHeight="1">
      <c r="A48" s="23"/>
      <c r="B48" s="21"/>
      <c r="D48" s="27"/>
      <c r="E48" s="341"/>
      <c r="F48" s="341"/>
      <c r="G48" s="27"/>
      <c r="H48" s="27"/>
      <c r="I48" s="27"/>
      <c r="X48" s="27"/>
      <c r="Y48" s="27"/>
      <c r="Z48" s="27"/>
      <c r="AA48" s="27"/>
      <c r="AB48" s="27"/>
      <c r="AC48" s="27"/>
      <c r="AR48" s="27"/>
      <c r="AS48" s="27"/>
      <c r="AT48" s="27"/>
      <c r="AU48" s="27"/>
      <c r="AV48" s="27"/>
      <c r="AW48" s="27"/>
    </row>
    <row r="49" spans="1:49" s="22" customFormat="1" ht="12.75" customHeight="1">
      <c r="A49" s="24"/>
      <c r="B49" s="21"/>
      <c r="D49" s="27"/>
      <c r="E49" s="341"/>
      <c r="F49" s="341"/>
      <c r="G49" s="27"/>
      <c r="H49" s="27"/>
      <c r="I49" s="27"/>
      <c r="X49" s="27"/>
      <c r="Y49" s="27"/>
      <c r="Z49" s="27"/>
      <c r="AA49" s="27"/>
      <c r="AB49" s="27"/>
      <c r="AC49" s="27"/>
      <c r="AR49" s="27"/>
      <c r="AS49" s="27"/>
      <c r="AT49" s="27"/>
      <c r="AU49" s="27"/>
      <c r="AV49" s="27"/>
      <c r="AW49" s="27"/>
    </row>
    <row r="50" spans="1:49">
      <c r="A50" s="23"/>
    </row>
    <row r="51" spans="1:49">
      <c r="A51" s="23"/>
    </row>
    <row r="52" spans="1:49">
      <c r="A52" s="23"/>
    </row>
  </sheetData>
  <pageMargins left="0.75" right="0.75" top="1" bottom="1" header="0.5" footer="0.5"/>
  <pageSetup paperSize="9" orientation="portrait" horizontalDpi="0" verticalDpi="0" r:id="rId1"/>
  <headerFooter alignWithMargins="0"/>
  <drawing r:id="rId2"/>
</worksheet>
</file>

<file path=xl/worksheets/sheet20.xml><?xml version="1.0" encoding="utf-8"?>
<worksheet xmlns="http://schemas.openxmlformats.org/spreadsheetml/2006/main" xmlns:r="http://schemas.openxmlformats.org/officeDocument/2006/relationships">
  <dimension ref="A1:BL52"/>
  <sheetViews>
    <sheetView workbookViewId="0">
      <pane xSplit="1" ySplit="4" topLeftCell="B5" activePane="bottomRight" state="frozen"/>
      <selection pane="topRight" activeCell="B1" sqref="B1"/>
      <selection pane="bottomLeft" activeCell="A5" sqref="A5"/>
      <selection pane="bottomRight" activeCell="B8" sqref="B8"/>
    </sheetView>
  </sheetViews>
  <sheetFormatPr defaultRowHeight="12.75"/>
  <cols>
    <col min="1" max="1" width="45.42578125" style="11" customWidth="1"/>
    <col min="2" max="2" width="12.7109375" style="11" customWidth="1"/>
    <col min="3" max="3" width="13.140625" style="2" customWidth="1"/>
    <col min="4" max="4" width="12.85546875" style="355" bestFit="1" customWidth="1"/>
    <col min="5" max="5" width="12.5703125" style="338" customWidth="1"/>
    <col min="6" max="6" width="11.85546875" style="338" customWidth="1"/>
    <col min="7" max="7" width="11.5703125" style="355" customWidth="1"/>
    <col min="8" max="8" width="10.140625" style="355" customWidth="1"/>
    <col min="9" max="9" width="13.42578125" style="355" customWidth="1"/>
    <col min="10" max="10" width="12.140625" style="2" customWidth="1"/>
    <col min="11" max="11" width="9.85546875" style="2" bestFit="1" customWidth="1"/>
    <col min="12" max="12" width="10.7109375" style="2" bestFit="1" customWidth="1"/>
    <col min="13" max="14" width="9.85546875" style="2" bestFit="1" customWidth="1"/>
    <col min="15" max="15" width="13.7109375" style="2" customWidth="1"/>
    <col min="16" max="16" width="11.140625" style="2" customWidth="1"/>
    <col min="17" max="17" width="9.140625" style="2"/>
    <col min="18" max="18" width="13.5703125" style="2" customWidth="1"/>
    <col min="19" max="19" width="10.140625" style="2" customWidth="1"/>
    <col min="20" max="20" width="9.140625" style="2"/>
    <col min="21" max="21" width="13.42578125" style="2" customWidth="1"/>
    <col min="22" max="22" width="11.140625" style="2" customWidth="1"/>
    <col min="23" max="23" width="10" style="2" bestFit="1" customWidth="1"/>
    <col min="24" max="24" width="11.7109375" style="355" customWidth="1"/>
    <col min="25" max="25" width="8.7109375" style="355" bestFit="1" customWidth="1"/>
    <col min="26" max="26" width="10.28515625" style="355" customWidth="1"/>
    <col min="27" max="27" width="10.5703125" style="355" customWidth="1"/>
    <col min="28" max="28" width="11" style="355" customWidth="1"/>
    <col min="29" max="29" width="10.5703125" style="355" customWidth="1"/>
    <col min="30" max="30" width="11.5703125" style="2" customWidth="1"/>
    <col min="31" max="31" width="10.42578125" style="2" customWidth="1"/>
    <col min="32" max="32" width="10.85546875" style="2" customWidth="1"/>
    <col min="33" max="33" width="10.5703125" style="2" customWidth="1"/>
    <col min="34" max="34" width="9.140625" style="2"/>
    <col min="35" max="35" width="11" style="2" customWidth="1"/>
    <col min="36" max="37" width="10.42578125" style="2" customWidth="1"/>
    <col min="38" max="38" width="11.28515625" style="2" customWidth="1"/>
    <col min="39" max="39" width="12.85546875" style="2" customWidth="1"/>
    <col min="40" max="40" width="14.140625" style="2" customWidth="1"/>
    <col min="41" max="41" width="10.7109375" style="2" customWidth="1"/>
    <col min="42" max="42" width="10" style="2" customWidth="1"/>
    <col min="43" max="43" width="12.28515625" style="2" customWidth="1"/>
    <col min="44" max="44" width="9.5703125" style="355" customWidth="1"/>
    <col min="45" max="45" width="11.42578125" style="355" customWidth="1"/>
    <col min="46" max="46" width="10.42578125" style="355" customWidth="1"/>
    <col min="47" max="47" width="11.140625" style="355" customWidth="1"/>
    <col min="48" max="48" width="9.7109375" style="355" customWidth="1"/>
    <col min="49" max="49" width="10.85546875" style="355" customWidth="1"/>
    <col min="50" max="50" width="9.5703125" style="2" customWidth="1"/>
    <col min="51" max="51" width="10.42578125" style="2" customWidth="1"/>
    <col min="52" max="52" width="11.7109375" style="2" customWidth="1"/>
    <col min="53" max="53" width="12.140625" style="2" customWidth="1"/>
    <col min="54" max="54" width="11.85546875" style="2" customWidth="1"/>
    <col min="55" max="55" width="12.140625" style="2" customWidth="1"/>
    <col min="56" max="56" width="11.5703125" style="2" customWidth="1"/>
    <col min="57" max="57" width="12" style="2" customWidth="1"/>
    <col min="58" max="58" width="11" style="2" customWidth="1"/>
    <col min="59" max="59" width="11.42578125" customWidth="1"/>
    <col min="60" max="60" width="12.85546875" style="2" customWidth="1"/>
    <col min="61" max="61" width="12.140625" style="2" customWidth="1"/>
    <col min="62" max="62" width="12.5703125" style="2" customWidth="1"/>
    <col min="63" max="63" width="12.28515625" style="2" customWidth="1"/>
    <col min="64" max="16384" width="9.140625" style="2"/>
  </cols>
  <sheetData>
    <row r="1" spans="1:64" ht="50.25" customHeight="1" thickBot="1">
      <c r="A1" s="42" t="s">
        <v>301</v>
      </c>
      <c r="B1" s="2"/>
      <c r="D1" s="2"/>
      <c r="E1" s="2"/>
      <c r="F1" s="2"/>
      <c r="G1" s="2"/>
      <c r="H1" s="2"/>
      <c r="I1" s="2"/>
    </row>
    <row r="2" spans="1:64" ht="13.5" thickBot="1">
      <c r="A2" s="13"/>
      <c r="B2" s="12"/>
    </row>
    <row r="3" spans="1:64" ht="15" customHeight="1">
      <c r="A3" s="109" t="s">
        <v>2</v>
      </c>
      <c r="B3" s="119" t="s">
        <v>44</v>
      </c>
      <c r="C3" s="125" t="s">
        <v>50</v>
      </c>
      <c r="D3" s="125" t="s">
        <v>51</v>
      </c>
      <c r="E3" s="359" t="s">
        <v>52</v>
      </c>
      <c r="F3" s="359" t="s">
        <v>53</v>
      </c>
      <c r="G3" s="125" t="s">
        <v>54</v>
      </c>
      <c r="H3" s="125" t="s">
        <v>55</v>
      </c>
      <c r="I3" s="125" t="s">
        <v>56</v>
      </c>
      <c r="J3" s="125" t="s">
        <v>57</v>
      </c>
      <c r="K3" s="125" t="s">
        <v>58</v>
      </c>
      <c r="L3" s="125" t="s">
        <v>59</v>
      </c>
      <c r="M3" s="125" t="s">
        <v>60</v>
      </c>
      <c r="N3" s="125" t="s">
        <v>61</v>
      </c>
      <c r="O3" s="125" t="s">
        <v>62</v>
      </c>
      <c r="P3" s="125" t="s">
        <v>63</v>
      </c>
      <c r="Q3" s="125" t="s">
        <v>64</v>
      </c>
      <c r="R3" s="125" t="s">
        <v>65</v>
      </c>
      <c r="S3" s="125" t="s">
        <v>66</v>
      </c>
      <c r="T3" s="125" t="s">
        <v>67</v>
      </c>
      <c r="U3" s="125" t="s">
        <v>68</v>
      </c>
      <c r="V3" s="125" t="s">
        <v>69</v>
      </c>
      <c r="W3" s="125" t="s">
        <v>70</v>
      </c>
      <c r="X3" s="125" t="s">
        <v>71</v>
      </c>
      <c r="Y3" s="125" t="s">
        <v>72</v>
      </c>
      <c r="Z3" s="125" t="s">
        <v>73</v>
      </c>
      <c r="AA3" s="125" t="s">
        <v>74</v>
      </c>
      <c r="AB3" s="125" t="s">
        <v>75</v>
      </c>
      <c r="AC3" s="125" t="s">
        <v>76</v>
      </c>
      <c r="AD3" s="125" t="s">
        <v>77</v>
      </c>
      <c r="AE3" s="125" t="s">
        <v>78</v>
      </c>
      <c r="AF3" s="125" t="s">
        <v>79</v>
      </c>
      <c r="AG3" s="125" t="s">
        <v>80</v>
      </c>
      <c r="AH3" s="125" t="s">
        <v>81</v>
      </c>
      <c r="AI3" s="125" t="s">
        <v>82</v>
      </c>
      <c r="AJ3" s="125" t="s">
        <v>83</v>
      </c>
      <c r="AK3" s="125" t="s">
        <v>84</v>
      </c>
      <c r="AL3" s="125" t="s">
        <v>85</v>
      </c>
      <c r="AM3" s="125" t="s">
        <v>86</v>
      </c>
      <c r="AN3" s="125" t="s">
        <v>87</v>
      </c>
      <c r="AO3" s="125" t="s">
        <v>88</v>
      </c>
      <c r="AP3" s="125" t="s">
        <v>89</v>
      </c>
      <c r="AQ3" s="125" t="s">
        <v>90</v>
      </c>
      <c r="AR3" s="125" t="s">
        <v>91</v>
      </c>
      <c r="AS3" s="125" t="s">
        <v>92</v>
      </c>
      <c r="AT3" s="125" t="s">
        <v>93</v>
      </c>
      <c r="AU3" s="125" t="s">
        <v>94</v>
      </c>
      <c r="AV3" s="125" t="s">
        <v>95</v>
      </c>
      <c r="AW3" s="125" t="s">
        <v>96</v>
      </c>
      <c r="AX3" s="125" t="s">
        <v>97</v>
      </c>
      <c r="AY3" s="125" t="s">
        <v>98</v>
      </c>
      <c r="AZ3" s="125" t="s">
        <v>99</v>
      </c>
      <c r="BA3" s="125" t="s">
        <v>100</v>
      </c>
      <c r="BB3" s="125" t="s">
        <v>101</v>
      </c>
      <c r="BC3" s="125" t="s">
        <v>102</v>
      </c>
      <c r="BD3" s="125" t="s">
        <v>103</v>
      </c>
      <c r="BE3" s="125" t="s">
        <v>104</v>
      </c>
      <c r="BF3" s="125" t="s">
        <v>105</v>
      </c>
      <c r="BG3" s="125" t="s">
        <v>106</v>
      </c>
      <c r="BH3" s="125" t="s">
        <v>107</v>
      </c>
      <c r="BI3" s="125" t="s">
        <v>108</v>
      </c>
      <c r="BJ3" s="125" t="s">
        <v>109</v>
      </c>
      <c r="BK3" s="127" t="s">
        <v>110</v>
      </c>
    </row>
    <row r="4" spans="1:64" ht="13.5" thickBot="1">
      <c r="A4" s="110" t="s">
        <v>0</v>
      </c>
      <c r="B4" s="128"/>
      <c r="C4" s="126"/>
      <c r="D4" s="126"/>
      <c r="E4" s="339"/>
      <c r="F4" s="339"/>
      <c r="G4" s="126"/>
      <c r="H4" s="126"/>
      <c r="I4" s="126"/>
      <c r="J4" s="126"/>
      <c r="K4" s="126"/>
      <c r="L4" s="126"/>
      <c r="M4" s="126"/>
      <c r="N4" s="126"/>
      <c r="O4" s="126"/>
      <c r="P4" s="126"/>
      <c r="Q4" s="126"/>
      <c r="R4" s="126"/>
      <c r="S4" s="126"/>
      <c r="T4" s="126"/>
      <c r="U4" s="126"/>
      <c r="V4" s="126"/>
      <c r="W4" s="126"/>
      <c r="X4" s="126"/>
      <c r="Y4" s="126"/>
      <c r="Z4" s="126"/>
      <c r="AA4" s="126"/>
      <c r="AB4" s="126"/>
      <c r="AC4" s="126"/>
      <c r="AD4" s="126"/>
      <c r="AE4" s="126"/>
      <c r="AF4" s="126"/>
      <c r="AG4" s="126"/>
      <c r="AH4" s="126"/>
      <c r="AI4" s="126"/>
      <c r="AJ4" s="126"/>
      <c r="AK4" s="126"/>
      <c r="AL4" s="126"/>
      <c r="AM4" s="126"/>
      <c r="AN4" s="126"/>
      <c r="AO4" s="126"/>
      <c r="AP4" s="126"/>
      <c r="AQ4" s="126"/>
      <c r="AR4" s="126"/>
      <c r="AS4" s="126"/>
      <c r="AT4" s="126"/>
      <c r="AU4" s="126"/>
      <c r="AV4" s="126"/>
      <c r="AW4" s="126"/>
      <c r="AX4" s="126"/>
      <c r="AY4" s="126"/>
      <c r="AZ4" s="126"/>
      <c r="BA4" s="126"/>
      <c r="BB4" s="126"/>
      <c r="BC4" s="126"/>
      <c r="BD4" s="126"/>
      <c r="BE4" s="126"/>
      <c r="BF4" s="126"/>
      <c r="BG4" s="134"/>
      <c r="BH4" s="126"/>
      <c r="BI4" s="126"/>
      <c r="BJ4" s="126"/>
      <c r="BK4" s="129"/>
    </row>
    <row r="5" spans="1:64" ht="13.35" customHeight="1" thickBot="1">
      <c r="A5" s="5"/>
      <c r="B5" s="342"/>
      <c r="C5" s="170"/>
      <c r="D5" s="170"/>
      <c r="E5" s="170"/>
      <c r="F5" s="170"/>
      <c r="G5" s="170"/>
      <c r="H5" s="170"/>
      <c r="I5" s="170"/>
      <c r="J5" s="170"/>
      <c r="K5" s="170"/>
      <c r="L5" s="170"/>
      <c r="M5" s="170"/>
      <c r="N5" s="170"/>
      <c r="O5" s="170"/>
      <c r="P5" s="170"/>
      <c r="Q5" s="170"/>
      <c r="R5" s="170"/>
      <c r="S5" s="170"/>
      <c r="T5" s="170"/>
      <c r="U5" s="170"/>
      <c r="V5" s="170"/>
      <c r="W5" s="170"/>
      <c r="X5" s="170"/>
      <c r="Y5" s="170"/>
      <c r="Z5" s="170"/>
      <c r="AA5" s="170"/>
      <c r="AB5" s="170"/>
      <c r="AC5" s="170"/>
      <c r="AD5" s="170"/>
      <c r="AE5" s="170"/>
      <c r="AF5" s="170"/>
      <c r="AG5" s="170"/>
      <c r="AH5" s="170"/>
      <c r="AI5" s="170"/>
      <c r="AJ5" s="170"/>
      <c r="AK5" s="170"/>
      <c r="AL5" s="170"/>
      <c r="AM5" s="170"/>
      <c r="AN5" s="170"/>
      <c r="AO5" s="170"/>
      <c r="AP5" s="170"/>
      <c r="AQ5" s="170"/>
      <c r="AR5" s="170"/>
      <c r="AS5" s="170"/>
      <c r="AT5" s="170"/>
      <c r="AU5" s="170"/>
      <c r="AV5" s="170"/>
      <c r="AW5" s="170"/>
      <c r="AX5" s="170"/>
      <c r="AY5" s="170"/>
      <c r="AZ5" s="170"/>
      <c r="BA5" s="170"/>
      <c r="BB5" s="170"/>
      <c r="BC5" s="170"/>
      <c r="BD5" s="170"/>
      <c r="BE5" s="170"/>
      <c r="BF5" s="170"/>
      <c r="BG5" s="321"/>
      <c r="BH5" s="170"/>
      <c r="BI5" s="170"/>
      <c r="BJ5" s="170"/>
      <c r="BK5" s="170"/>
      <c r="BL5" s="170"/>
    </row>
    <row r="6" spans="1:64" ht="13.35" customHeight="1" thickBot="1">
      <c r="A6" s="41" t="s">
        <v>3</v>
      </c>
      <c r="B6" s="343"/>
      <c r="C6" s="170"/>
      <c r="D6" s="170"/>
      <c r="E6" s="170"/>
      <c r="F6" s="170"/>
      <c r="G6" s="170"/>
      <c r="H6" s="170"/>
      <c r="I6" s="170"/>
      <c r="J6" s="170"/>
      <c r="K6" s="170"/>
      <c r="L6" s="170"/>
      <c r="M6" s="170"/>
      <c r="N6" s="170"/>
      <c r="O6" s="170"/>
      <c r="P6" s="170"/>
      <c r="Q6" s="170"/>
      <c r="R6" s="170"/>
      <c r="S6" s="170"/>
      <c r="T6" s="170"/>
      <c r="U6" s="170"/>
      <c r="V6" s="170"/>
      <c r="W6" s="343"/>
      <c r="X6" s="343"/>
      <c r="Y6" s="343"/>
      <c r="Z6" s="343"/>
      <c r="AA6" s="343"/>
      <c r="AB6" s="343"/>
      <c r="AC6" s="343"/>
      <c r="AD6" s="343"/>
      <c r="AE6" s="343"/>
      <c r="AF6" s="343"/>
      <c r="AG6" s="343"/>
      <c r="AH6" s="343"/>
      <c r="AI6" s="343"/>
      <c r="AJ6" s="343"/>
      <c r="AK6" s="343"/>
      <c r="AL6" s="343"/>
      <c r="AM6" s="343"/>
      <c r="AN6" s="343"/>
      <c r="AO6" s="343"/>
      <c r="AP6" s="343"/>
      <c r="AQ6" s="170"/>
      <c r="AR6" s="170"/>
      <c r="AS6" s="170"/>
      <c r="AT6" s="170"/>
      <c r="AU6" s="170"/>
      <c r="AV6" s="170"/>
      <c r="AW6" s="170"/>
      <c r="AX6" s="170"/>
      <c r="AY6" s="170"/>
      <c r="AZ6" s="170"/>
      <c r="BA6" s="170"/>
      <c r="BB6" s="170"/>
      <c r="BC6" s="170"/>
      <c r="BD6" s="170"/>
      <c r="BE6" s="170"/>
      <c r="BF6" s="170"/>
      <c r="BG6" s="344"/>
      <c r="BH6" s="170"/>
      <c r="BI6" s="170"/>
      <c r="BJ6" s="170"/>
      <c r="BK6" s="170"/>
      <c r="BL6" s="170"/>
    </row>
    <row r="7" spans="1:64" ht="13.35" customHeight="1">
      <c r="A7" s="17" t="s">
        <v>4</v>
      </c>
      <c r="B7" s="96">
        <f>SUM(B8:B14)</f>
        <v>40393354.30399999</v>
      </c>
      <c r="C7" s="345">
        <f t="shared" ref="C7:BJ7" si="0">SUM(C8:C14)</f>
        <v>25448044.172000002</v>
      </c>
      <c r="D7" s="345">
        <f t="shared" si="0"/>
        <v>31604.595000000001</v>
      </c>
      <c r="E7" s="345">
        <f t="shared" si="0"/>
        <v>249291.829</v>
      </c>
      <c r="F7" s="345">
        <f t="shared" si="0"/>
        <v>57422.076000000001</v>
      </c>
      <c r="G7" s="345">
        <f t="shared" si="0"/>
        <v>76595.406999999992</v>
      </c>
      <c r="H7" s="345">
        <f t="shared" si="0"/>
        <v>23888</v>
      </c>
      <c r="I7" s="345">
        <f t="shared" si="0"/>
        <v>511297.24</v>
      </c>
      <c r="J7" s="345">
        <f t="shared" si="0"/>
        <v>669373.43500000006</v>
      </c>
      <c r="K7" s="345">
        <f t="shared" si="0"/>
        <v>86315.11</v>
      </c>
      <c r="L7" s="345">
        <f t="shared" si="0"/>
        <v>232231.223</v>
      </c>
      <c r="M7" s="345">
        <f t="shared" si="0"/>
        <v>86639</v>
      </c>
      <c r="N7" s="345">
        <f t="shared" si="0"/>
        <v>34347.449000000001</v>
      </c>
      <c r="O7" s="345">
        <f t="shared" si="0"/>
        <v>2706758.4809999997</v>
      </c>
      <c r="P7" s="345">
        <f t="shared" si="0"/>
        <v>42488.55</v>
      </c>
      <c r="Q7" s="345">
        <f t="shared" si="0"/>
        <v>53448.797999999995</v>
      </c>
      <c r="R7" s="345">
        <f t="shared" si="0"/>
        <v>447740.72899999999</v>
      </c>
      <c r="S7" s="345">
        <f t="shared" si="0"/>
        <v>418240.64</v>
      </c>
      <c r="T7" s="345">
        <f t="shared" si="0"/>
        <v>0</v>
      </c>
      <c r="U7" s="345">
        <f t="shared" si="0"/>
        <v>283139</v>
      </c>
      <c r="V7" s="345">
        <f t="shared" si="0"/>
        <v>0</v>
      </c>
      <c r="W7" s="345">
        <f t="shared" si="0"/>
        <v>81823.748999999996</v>
      </c>
      <c r="X7" s="345">
        <f t="shared" si="0"/>
        <v>532928.09100000001</v>
      </c>
      <c r="Y7" s="345">
        <f t="shared" si="0"/>
        <v>175902</v>
      </c>
      <c r="Z7" s="345">
        <f t="shared" si="0"/>
        <v>118818.728</v>
      </c>
      <c r="AA7" s="345">
        <f t="shared" si="0"/>
        <v>0</v>
      </c>
      <c r="AB7" s="345">
        <f t="shared" si="0"/>
        <v>139723</v>
      </c>
      <c r="AC7" s="345">
        <f t="shared" si="0"/>
        <v>156879</v>
      </c>
      <c r="AD7" s="345">
        <f t="shared" si="0"/>
        <v>1118216</v>
      </c>
      <c r="AE7" s="345">
        <f>SUM(AE8:AE14)</f>
        <v>19101.714</v>
      </c>
      <c r="AF7" s="345">
        <f t="shared" si="0"/>
        <v>0</v>
      </c>
      <c r="AG7" s="345">
        <f t="shared" si="0"/>
        <v>118743.78599999999</v>
      </c>
      <c r="AH7" s="345">
        <f t="shared" si="0"/>
        <v>53439.008999999998</v>
      </c>
      <c r="AI7" s="345">
        <f t="shared" si="0"/>
        <v>0</v>
      </c>
      <c r="AJ7" s="345">
        <f t="shared" si="0"/>
        <v>280108.06</v>
      </c>
      <c r="AK7" s="345">
        <f t="shared" si="0"/>
        <v>70203.832999999999</v>
      </c>
      <c r="AL7" s="345">
        <f t="shared" si="0"/>
        <v>155921.117</v>
      </c>
      <c r="AM7" s="345">
        <f t="shared" si="0"/>
        <v>582972.35900000005</v>
      </c>
      <c r="AN7" s="345">
        <f t="shared" si="0"/>
        <v>77191.851999999999</v>
      </c>
      <c r="AO7" s="345">
        <f t="shared" si="0"/>
        <v>98.048999999999992</v>
      </c>
      <c r="AP7" s="345">
        <f t="shared" si="0"/>
        <v>20861.169000000002</v>
      </c>
      <c r="AQ7" s="345">
        <f t="shared" si="0"/>
        <v>58.792000000000002</v>
      </c>
      <c r="AR7" s="345">
        <f t="shared" si="0"/>
        <v>68883.801000000007</v>
      </c>
      <c r="AS7" s="345">
        <f t="shared" si="0"/>
        <v>189084.36600000001</v>
      </c>
      <c r="AT7" s="345">
        <f t="shared" si="0"/>
        <v>60000</v>
      </c>
      <c r="AU7" s="345">
        <f t="shared" si="0"/>
        <v>1852332.098</v>
      </c>
      <c r="AV7" s="345">
        <f t="shared" si="0"/>
        <v>0</v>
      </c>
      <c r="AW7" s="345">
        <f t="shared" si="0"/>
        <v>176493.81</v>
      </c>
      <c r="AX7" s="345">
        <f t="shared" si="0"/>
        <v>0</v>
      </c>
      <c r="AY7" s="345">
        <f t="shared" si="0"/>
        <v>70426.239000000001</v>
      </c>
      <c r="AZ7" s="345">
        <f t="shared" si="0"/>
        <v>574226.27600000007</v>
      </c>
      <c r="BA7" s="345">
        <f>SUM(BA8:BA14)</f>
        <v>111812</v>
      </c>
      <c r="BB7" s="345">
        <f t="shared" si="0"/>
        <v>785161.89899999998</v>
      </c>
      <c r="BC7" s="345">
        <f t="shared" si="0"/>
        <v>113487.59</v>
      </c>
      <c r="BD7" s="345">
        <f t="shared" si="0"/>
        <v>0</v>
      </c>
      <c r="BE7" s="345">
        <f t="shared" si="0"/>
        <v>349834.28899999999</v>
      </c>
      <c r="BF7" s="345">
        <f t="shared" si="0"/>
        <v>74528.850000000006</v>
      </c>
      <c r="BG7" s="345">
        <f t="shared" si="0"/>
        <v>26025.504999999997</v>
      </c>
      <c r="BH7" s="345">
        <f t="shared" si="0"/>
        <v>285468.549</v>
      </c>
      <c r="BI7" s="345">
        <f t="shared" si="0"/>
        <v>77687.902999999991</v>
      </c>
      <c r="BJ7" s="345">
        <f t="shared" si="0"/>
        <v>0</v>
      </c>
      <c r="BK7" s="345">
        <f>SUM(BK8:BK14)</f>
        <v>416045.087</v>
      </c>
      <c r="BL7" s="170"/>
    </row>
    <row r="8" spans="1:64" ht="13.35" customHeight="1">
      <c r="A8" s="9" t="s">
        <v>5</v>
      </c>
      <c r="B8" s="98">
        <f>SUM(C8:BK8)</f>
        <v>6645488.7220000019</v>
      </c>
      <c r="C8" s="342">
        <v>4536175.3279999997</v>
      </c>
      <c r="D8" s="298">
        <v>903.48500000000001</v>
      </c>
      <c r="E8" s="298">
        <v>57380.317999999999</v>
      </c>
      <c r="F8" s="342">
        <v>1867.32</v>
      </c>
      <c r="G8" s="298">
        <v>9643.0830000000005</v>
      </c>
      <c r="H8" s="298">
        <v>707</v>
      </c>
      <c r="I8" s="342">
        <v>261606.345</v>
      </c>
      <c r="J8" s="342">
        <v>0</v>
      </c>
      <c r="K8" s="298">
        <v>29812.11</v>
      </c>
      <c r="L8" s="298">
        <v>158563.66800000001</v>
      </c>
      <c r="M8" s="298">
        <v>11557.995999999999</v>
      </c>
      <c r="N8" s="298">
        <v>1756.2439999999999</v>
      </c>
      <c r="O8" s="298">
        <v>491225.43300000002</v>
      </c>
      <c r="P8" s="342">
        <v>3967.0079999999998</v>
      </c>
      <c r="Q8" s="342">
        <v>5457</v>
      </c>
      <c r="R8" s="342">
        <v>0</v>
      </c>
      <c r="S8" s="342">
        <v>114303.77</v>
      </c>
      <c r="T8" s="342">
        <v>0</v>
      </c>
      <c r="U8" s="342">
        <v>38891</v>
      </c>
      <c r="V8" s="342">
        <v>0</v>
      </c>
      <c r="W8" s="342">
        <v>1900</v>
      </c>
      <c r="X8" s="342">
        <v>580.98699999999997</v>
      </c>
      <c r="Y8" s="342">
        <v>49996</v>
      </c>
      <c r="Z8" s="342">
        <v>3409.0010000000002</v>
      </c>
      <c r="AA8" s="342">
        <v>0</v>
      </c>
      <c r="AB8" s="342">
        <v>17830</v>
      </c>
      <c r="AC8" s="342">
        <v>0</v>
      </c>
      <c r="AD8" s="342">
        <v>167968</v>
      </c>
      <c r="AE8" s="342">
        <v>313.42200000000003</v>
      </c>
      <c r="AF8" s="342">
        <v>0</v>
      </c>
      <c r="AG8" s="342">
        <v>0</v>
      </c>
      <c r="AH8" s="342">
        <v>6628.2560000000003</v>
      </c>
      <c r="AI8" s="342">
        <v>0</v>
      </c>
      <c r="AJ8" s="342">
        <v>35577</v>
      </c>
      <c r="AK8" s="342">
        <v>4912.308</v>
      </c>
      <c r="AL8" s="342">
        <v>14337</v>
      </c>
      <c r="AM8" s="342">
        <v>0</v>
      </c>
      <c r="AN8" s="342">
        <v>0</v>
      </c>
      <c r="AO8" s="342">
        <v>0</v>
      </c>
      <c r="AP8" s="342">
        <v>7013.44</v>
      </c>
      <c r="AQ8" s="342">
        <v>2.7280000000000002</v>
      </c>
      <c r="AR8" s="342">
        <v>14300</v>
      </c>
      <c r="AS8" s="342">
        <v>668.53399999999999</v>
      </c>
      <c r="AT8" s="342">
        <v>4214.5069999999996</v>
      </c>
      <c r="AU8" s="342">
        <v>192324</v>
      </c>
      <c r="AV8" s="342">
        <v>0</v>
      </c>
      <c r="AW8" s="342">
        <v>40369.97</v>
      </c>
      <c r="AX8" s="342">
        <v>0</v>
      </c>
      <c r="AY8" s="342">
        <v>1753.2670000000001</v>
      </c>
      <c r="AZ8" s="342">
        <v>0</v>
      </c>
      <c r="BA8" s="342">
        <v>19711</v>
      </c>
      <c r="BB8" s="342">
        <v>223397.93900000001</v>
      </c>
      <c r="BC8" s="342">
        <v>12457.83</v>
      </c>
      <c r="BD8" s="342">
        <v>0</v>
      </c>
      <c r="BE8" s="342">
        <v>0</v>
      </c>
      <c r="BF8" s="342">
        <v>2309.85</v>
      </c>
      <c r="BG8" s="342">
        <v>9333.3209999999999</v>
      </c>
      <c r="BH8" s="342">
        <v>78481.206999999995</v>
      </c>
      <c r="BI8" s="342">
        <v>11506.525</v>
      </c>
      <c r="BJ8" s="342">
        <v>0</v>
      </c>
      <c r="BK8" s="342">
        <v>375.52199999999999</v>
      </c>
      <c r="BL8" s="170"/>
    </row>
    <row r="9" spans="1:64" ht="13.35" customHeight="1">
      <c r="A9" s="9" t="s">
        <v>6</v>
      </c>
      <c r="B9" s="98">
        <f t="shared" ref="B9:B14" si="1">SUM(C9:BK9)</f>
        <v>18071544.862999994</v>
      </c>
      <c r="C9" s="342">
        <v>12536085.952</v>
      </c>
      <c r="D9" s="342">
        <v>0</v>
      </c>
      <c r="E9" s="298">
        <v>9020.0759999999991</v>
      </c>
      <c r="F9" s="342">
        <v>0</v>
      </c>
      <c r="G9" s="298">
        <v>24337.962</v>
      </c>
      <c r="H9" s="342">
        <v>0</v>
      </c>
      <c r="I9" s="342">
        <v>91120.573999999993</v>
      </c>
      <c r="J9" s="298">
        <v>365805.56099999999</v>
      </c>
      <c r="K9" s="298">
        <v>1530</v>
      </c>
      <c r="L9" s="298">
        <v>58386.908000000003</v>
      </c>
      <c r="M9" s="298">
        <v>33751</v>
      </c>
      <c r="N9" s="298">
        <v>66.867000000000004</v>
      </c>
      <c r="O9" s="298">
        <v>1622282.1229999999</v>
      </c>
      <c r="P9" s="342">
        <v>0</v>
      </c>
      <c r="Q9" s="342">
        <v>1155.4290000000001</v>
      </c>
      <c r="R9" s="342">
        <v>63797.559000000001</v>
      </c>
      <c r="S9" s="342">
        <v>169941.01</v>
      </c>
      <c r="T9" s="342">
        <v>0</v>
      </c>
      <c r="U9" s="342">
        <v>0</v>
      </c>
      <c r="V9" s="342">
        <v>0</v>
      </c>
      <c r="W9" s="342">
        <v>0</v>
      </c>
      <c r="X9" s="342">
        <v>65568.421000000002</v>
      </c>
      <c r="Y9" s="342">
        <v>0</v>
      </c>
      <c r="Z9" s="342">
        <v>15110.112999999999</v>
      </c>
      <c r="AA9" s="342">
        <v>0</v>
      </c>
      <c r="AB9" s="342">
        <v>0</v>
      </c>
      <c r="AC9" s="342">
        <v>0</v>
      </c>
      <c r="AD9" s="342">
        <v>669869.78099999996</v>
      </c>
      <c r="AE9" s="342">
        <v>0</v>
      </c>
      <c r="AF9" s="342">
        <v>0</v>
      </c>
      <c r="AG9" s="342">
        <v>0</v>
      </c>
      <c r="AH9" s="342">
        <v>16818.296999999999</v>
      </c>
      <c r="AI9" s="342">
        <v>0</v>
      </c>
      <c r="AJ9" s="342">
        <v>154355.74</v>
      </c>
      <c r="AK9" s="342">
        <v>739.02</v>
      </c>
      <c r="AL9" s="342">
        <v>0</v>
      </c>
      <c r="AM9" s="342">
        <v>21100.618999999999</v>
      </c>
      <c r="AN9" s="342">
        <v>0</v>
      </c>
      <c r="AO9" s="342">
        <v>0</v>
      </c>
      <c r="AP9" s="342">
        <v>0</v>
      </c>
      <c r="AQ9" s="342">
        <v>0</v>
      </c>
      <c r="AR9" s="342">
        <v>3834.6</v>
      </c>
      <c r="AS9" s="342">
        <v>34193.775000000001</v>
      </c>
      <c r="AT9" s="342">
        <v>0</v>
      </c>
      <c r="AU9" s="342">
        <v>1336437.8899999999</v>
      </c>
      <c r="AV9" s="342">
        <v>0</v>
      </c>
      <c r="AW9" s="342">
        <v>54794.13</v>
      </c>
      <c r="AX9" s="342">
        <v>0</v>
      </c>
      <c r="AY9" s="342">
        <v>0</v>
      </c>
      <c r="AZ9" s="342">
        <v>33637.084000000003</v>
      </c>
      <c r="BA9" s="342">
        <v>0</v>
      </c>
      <c r="BB9" s="342">
        <v>438696.755</v>
      </c>
      <c r="BC9" s="342">
        <v>0</v>
      </c>
      <c r="BD9" s="342">
        <v>0</v>
      </c>
      <c r="BE9" s="342">
        <v>109933.086</v>
      </c>
      <c r="BF9" s="342">
        <v>0</v>
      </c>
      <c r="BG9" s="342">
        <v>1925.066</v>
      </c>
      <c r="BH9" s="342">
        <v>94464.35</v>
      </c>
      <c r="BI9" s="342">
        <v>1180.086</v>
      </c>
      <c r="BJ9" s="342">
        <v>0</v>
      </c>
      <c r="BK9" s="342">
        <v>41605.029000000002</v>
      </c>
      <c r="BL9" s="170"/>
    </row>
    <row r="10" spans="1:64" ht="13.35" customHeight="1">
      <c r="A10" s="9" t="s">
        <v>7</v>
      </c>
      <c r="B10" s="98">
        <f t="shared" si="1"/>
        <v>0</v>
      </c>
      <c r="C10" s="342">
        <v>0</v>
      </c>
      <c r="D10" s="342">
        <v>0</v>
      </c>
      <c r="E10" s="342">
        <v>0</v>
      </c>
      <c r="F10" s="342">
        <v>0</v>
      </c>
      <c r="G10" s="342">
        <v>0</v>
      </c>
      <c r="H10" s="342">
        <v>0</v>
      </c>
      <c r="I10" s="342">
        <v>0</v>
      </c>
      <c r="J10" s="342">
        <v>0</v>
      </c>
      <c r="K10" s="342">
        <v>0</v>
      </c>
      <c r="L10" s="342">
        <v>0</v>
      </c>
      <c r="M10" s="342">
        <v>0</v>
      </c>
      <c r="N10" s="342">
        <v>0</v>
      </c>
      <c r="O10" s="342">
        <v>0</v>
      </c>
      <c r="P10" s="342">
        <v>0</v>
      </c>
      <c r="Q10" s="342">
        <v>0</v>
      </c>
      <c r="R10" s="342">
        <v>0</v>
      </c>
      <c r="S10" s="342">
        <v>0</v>
      </c>
      <c r="T10" s="342">
        <v>0</v>
      </c>
      <c r="U10" s="342">
        <v>0</v>
      </c>
      <c r="V10" s="342">
        <v>0</v>
      </c>
      <c r="W10" s="342">
        <v>0</v>
      </c>
      <c r="X10" s="342">
        <v>0</v>
      </c>
      <c r="Y10" s="342">
        <v>0</v>
      </c>
      <c r="Z10" s="342">
        <v>0</v>
      </c>
      <c r="AA10" s="342">
        <v>0</v>
      </c>
      <c r="AB10" s="342">
        <v>0</v>
      </c>
      <c r="AC10" s="342">
        <v>0</v>
      </c>
      <c r="AD10" s="342">
        <v>0</v>
      </c>
      <c r="AE10" s="342">
        <v>0</v>
      </c>
      <c r="AF10" s="342">
        <v>0</v>
      </c>
      <c r="AG10" s="342">
        <v>0</v>
      </c>
      <c r="AH10" s="342">
        <v>0</v>
      </c>
      <c r="AI10" s="342">
        <v>0</v>
      </c>
      <c r="AJ10" s="342">
        <v>0</v>
      </c>
      <c r="AK10" s="342">
        <v>0</v>
      </c>
      <c r="AL10" s="342">
        <v>0</v>
      </c>
      <c r="AM10" s="342">
        <v>0</v>
      </c>
      <c r="AN10" s="342">
        <v>0</v>
      </c>
      <c r="AO10" s="342">
        <v>0</v>
      </c>
      <c r="AP10" s="342">
        <v>0</v>
      </c>
      <c r="AQ10" s="342">
        <v>0</v>
      </c>
      <c r="AR10" s="342">
        <v>0</v>
      </c>
      <c r="AS10" s="342">
        <v>0</v>
      </c>
      <c r="AT10" s="342">
        <v>0</v>
      </c>
      <c r="AU10" s="342">
        <v>0</v>
      </c>
      <c r="AV10" s="342">
        <v>0</v>
      </c>
      <c r="AW10" s="342">
        <v>0</v>
      </c>
      <c r="AX10" s="342">
        <v>0</v>
      </c>
      <c r="AY10" s="342">
        <v>0</v>
      </c>
      <c r="AZ10" s="342">
        <v>0</v>
      </c>
      <c r="BA10" s="342">
        <v>0</v>
      </c>
      <c r="BB10" s="342">
        <v>0</v>
      </c>
      <c r="BC10" s="342">
        <v>0</v>
      </c>
      <c r="BD10" s="342">
        <v>0</v>
      </c>
      <c r="BE10" s="342">
        <v>0</v>
      </c>
      <c r="BF10" s="342">
        <v>0</v>
      </c>
      <c r="BG10" s="342">
        <v>0</v>
      </c>
      <c r="BH10" s="342">
        <v>0</v>
      </c>
      <c r="BI10" s="342">
        <v>0</v>
      </c>
      <c r="BJ10" s="342">
        <v>0</v>
      </c>
      <c r="BK10" s="342">
        <v>0</v>
      </c>
      <c r="BL10" s="170"/>
    </row>
    <row r="11" spans="1:64" ht="13.35" customHeight="1">
      <c r="A11" s="9" t="s">
        <v>8</v>
      </c>
      <c r="B11" s="98">
        <f t="shared" si="1"/>
        <v>0</v>
      </c>
      <c r="C11" s="342">
        <v>0</v>
      </c>
      <c r="D11" s="342">
        <v>0</v>
      </c>
      <c r="E11" s="342">
        <v>0</v>
      </c>
      <c r="F11" s="342">
        <v>0</v>
      </c>
      <c r="G11" s="342">
        <v>0</v>
      </c>
      <c r="H11" s="342">
        <v>0</v>
      </c>
      <c r="I11" s="342">
        <v>0</v>
      </c>
      <c r="J11" s="342">
        <v>0</v>
      </c>
      <c r="K11" s="342">
        <v>0</v>
      </c>
      <c r="L11" s="342">
        <v>0</v>
      </c>
      <c r="M11" s="342">
        <v>0</v>
      </c>
      <c r="N11" s="342">
        <v>0</v>
      </c>
      <c r="O11" s="342">
        <v>0</v>
      </c>
      <c r="P11" s="342">
        <v>0</v>
      </c>
      <c r="Q11" s="342">
        <v>0</v>
      </c>
      <c r="R11" s="342">
        <v>0</v>
      </c>
      <c r="S11" s="342">
        <v>0</v>
      </c>
      <c r="T11" s="342">
        <v>0</v>
      </c>
      <c r="U11" s="342">
        <v>0</v>
      </c>
      <c r="V11" s="342">
        <v>0</v>
      </c>
      <c r="W11" s="342">
        <v>0</v>
      </c>
      <c r="X11" s="342">
        <v>0</v>
      </c>
      <c r="Y11" s="342">
        <v>0</v>
      </c>
      <c r="Z11" s="342">
        <v>0</v>
      </c>
      <c r="AA11" s="342">
        <v>0</v>
      </c>
      <c r="AB11" s="342">
        <v>0</v>
      </c>
      <c r="AC11" s="342">
        <v>0</v>
      </c>
      <c r="AD11" s="342">
        <v>0</v>
      </c>
      <c r="AE11" s="342">
        <v>0</v>
      </c>
      <c r="AF11" s="342">
        <v>0</v>
      </c>
      <c r="AG11" s="342">
        <v>0</v>
      </c>
      <c r="AH11" s="342">
        <v>0</v>
      </c>
      <c r="AI11" s="342">
        <v>0</v>
      </c>
      <c r="AJ11" s="342">
        <v>0</v>
      </c>
      <c r="AK11" s="342">
        <v>0</v>
      </c>
      <c r="AL11" s="342">
        <v>0</v>
      </c>
      <c r="AM11" s="342">
        <v>0</v>
      </c>
      <c r="AN11" s="342">
        <v>0</v>
      </c>
      <c r="AO11" s="342">
        <v>0</v>
      </c>
      <c r="AP11" s="342">
        <v>0</v>
      </c>
      <c r="AQ11" s="342">
        <v>0</v>
      </c>
      <c r="AR11" s="342">
        <v>0</v>
      </c>
      <c r="AS11" s="342">
        <v>0</v>
      </c>
      <c r="AT11" s="342">
        <v>0</v>
      </c>
      <c r="AU11" s="342">
        <v>0</v>
      </c>
      <c r="AV11" s="342">
        <v>0</v>
      </c>
      <c r="AW11" s="342">
        <v>0</v>
      </c>
      <c r="AX11" s="342">
        <v>0</v>
      </c>
      <c r="AY11" s="342">
        <v>0</v>
      </c>
      <c r="AZ11" s="342">
        <v>0</v>
      </c>
      <c r="BA11" s="342">
        <v>0</v>
      </c>
      <c r="BB11" s="342">
        <v>0</v>
      </c>
      <c r="BC11" s="342">
        <v>0</v>
      </c>
      <c r="BD11" s="342">
        <v>0</v>
      </c>
      <c r="BE11" s="342">
        <v>0</v>
      </c>
      <c r="BF11" s="342">
        <v>0</v>
      </c>
      <c r="BG11" s="342">
        <v>0</v>
      </c>
      <c r="BH11" s="342">
        <v>0</v>
      </c>
      <c r="BI11" s="342">
        <v>0</v>
      </c>
      <c r="BJ11" s="342">
        <v>0</v>
      </c>
      <c r="BK11" s="342">
        <v>0</v>
      </c>
      <c r="BL11" s="170"/>
    </row>
    <row r="12" spans="1:64" ht="13.35" customHeight="1">
      <c r="A12" s="9" t="s">
        <v>9</v>
      </c>
      <c r="B12" s="98">
        <f t="shared" si="1"/>
        <v>8944638.9519999959</v>
      </c>
      <c r="C12" s="342">
        <v>3487286.3089999999</v>
      </c>
      <c r="D12" s="342">
        <v>30081.11</v>
      </c>
      <c r="E12" s="342">
        <v>160349.315</v>
      </c>
      <c r="F12" s="342">
        <v>52145.597999999998</v>
      </c>
      <c r="G12" s="342">
        <v>25614.34</v>
      </c>
      <c r="H12" s="342">
        <v>22735</v>
      </c>
      <c r="I12" s="342">
        <v>87670.737999999998</v>
      </c>
      <c r="J12" s="342">
        <v>273581.36800000002</v>
      </c>
      <c r="K12" s="342">
        <v>48965.5</v>
      </c>
      <c r="L12" s="342">
        <v>47810.805</v>
      </c>
      <c r="M12" s="342">
        <v>23009</v>
      </c>
      <c r="N12" s="342">
        <v>29072.319</v>
      </c>
      <c r="O12" s="342">
        <v>449943.34399999998</v>
      </c>
      <c r="P12" s="342">
        <v>35965</v>
      </c>
      <c r="Q12" s="342">
        <v>40325.129999999997</v>
      </c>
      <c r="R12" s="342">
        <v>367835.76699999999</v>
      </c>
      <c r="S12" s="342">
        <v>110424.19</v>
      </c>
      <c r="T12" s="342">
        <v>0</v>
      </c>
      <c r="U12" s="342">
        <v>68125</v>
      </c>
      <c r="V12" s="342">
        <v>0</v>
      </c>
      <c r="W12" s="342">
        <v>78655.748999999996</v>
      </c>
      <c r="X12" s="342">
        <v>418193</v>
      </c>
      <c r="Y12" s="342">
        <v>26832</v>
      </c>
      <c r="Z12" s="342">
        <v>99081</v>
      </c>
      <c r="AA12" s="342">
        <v>0</v>
      </c>
      <c r="AB12" s="342">
        <v>71596</v>
      </c>
      <c r="AC12" s="342">
        <v>130440</v>
      </c>
      <c r="AD12" s="342">
        <v>229540</v>
      </c>
      <c r="AE12" s="342">
        <v>1020.583</v>
      </c>
      <c r="AF12" s="342">
        <v>0</v>
      </c>
      <c r="AG12" s="342">
        <v>87314</v>
      </c>
      <c r="AH12" s="342">
        <v>23824.45</v>
      </c>
      <c r="AI12" s="342">
        <v>0</v>
      </c>
      <c r="AJ12" s="342">
        <v>68029.2</v>
      </c>
      <c r="AK12" s="342">
        <v>62955</v>
      </c>
      <c r="AL12" s="342">
        <v>87194.217999999993</v>
      </c>
      <c r="AM12" s="342">
        <v>501027</v>
      </c>
      <c r="AN12" s="342">
        <v>74095</v>
      </c>
      <c r="AO12" s="342">
        <v>97.522999999999996</v>
      </c>
      <c r="AP12" s="342">
        <v>9851.9709999999995</v>
      </c>
      <c r="AQ12" s="342">
        <v>46.594000000000001</v>
      </c>
      <c r="AR12" s="342">
        <v>27390.663</v>
      </c>
      <c r="AS12" s="342">
        <v>152535</v>
      </c>
      <c r="AT12" s="342">
        <v>52031</v>
      </c>
      <c r="AU12" s="342">
        <v>176455.6</v>
      </c>
      <c r="AV12" s="342">
        <v>0</v>
      </c>
      <c r="AW12" s="342">
        <v>66596.350000000006</v>
      </c>
      <c r="AX12" s="342">
        <v>0</v>
      </c>
      <c r="AY12" s="342">
        <v>59134</v>
      </c>
      <c r="AZ12" s="342">
        <v>494477</v>
      </c>
      <c r="BA12" s="342">
        <v>66682</v>
      </c>
      <c r="BB12" s="342">
        <v>64999</v>
      </c>
      <c r="BC12" s="342">
        <v>0</v>
      </c>
      <c r="BD12" s="342">
        <v>0</v>
      </c>
      <c r="BE12" s="342">
        <v>1976.3820000000001</v>
      </c>
      <c r="BF12" s="342">
        <v>0</v>
      </c>
      <c r="BG12" s="342">
        <v>12647.407999999999</v>
      </c>
      <c r="BH12" s="342">
        <v>83956.28</v>
      </c>
      <c r="BI12" s="342">
        <v>59849.637999999999</v>
      </c>
      <c r="BJ12" s="342">
        <v>0</v>
      </c>
      <c r="BK12" s="342">
        <v>295175.51</v>
      </c>
      <c r="BL12" s="170"/>
    </row>
    <row r="13" spans="1:64" ht="13.35" customHeight="1">
      <c r="A13" s="9" t="s">
        <v>10</v>
      </c>
      <c r="B13" s="98">
        <f t="shared" si="1"/>
        <v>0</v>
      </c>
      <c r="C13" s="342">
        <v>0</v>
      </c>
      <c r="D13" s="342">
        <v>0</v>
      </c>
      <c r="E13" s="342">
        <v>0</v>
      </c>
      <c r="F13" s="342">
        <v>0</v>
      </c>
      <c r="G13" s="342">
        <v>0</v>
      </c>
      <c r="H13" s="342">
        <v>0</v>
      </c>
      <c r="I13" s="342">
        <v>0</v>
      </c>
      <c r="J13" s="342">
        <v>0</v>
      </c>
      <c r="K13" s="342">
        <v>0</v>
      </c>
      <c r="L13" s="342">
        <v>0</v>
      </c>
      <c r="M13" s="342">
        <v>0</v>
      </c>
      <c r="N13" s="342">
        <v>0</v>
      </c>
      <c r="O13" s="342">
        <v>0</v>
      </c>
      <c r="P13" s="342">
        <v>0</v>
      </c>
      <c r="Q13" s="342">
        <v>0</v>
      </c>
      <c r="R13" s="342">
        <v>0</v>
      </c>
      <c r="S13" s="342">
        <v>0</v>
      </c>
      <c r="T13" s="342">
        <v>0</v>
      </c>
      <c r="U13" s="342">
        <v>0</v>
      </c>
      <c r="V13" s="342">
        <v>0</v>
      </c>
      <c r="W13" s="342">
        <v>0</v>
      </c>
      <c r="X13" s="342">
        <v>0</v>
      </c>
      <c r="Y13" s="342">
        <v>0</v>
      </c>
      <c r="Z13" s="342">
        <v>0</v>
      </c>
      <c r="AA13" s="342">
        <v>0</v>
      </c>
      <c r="AB13" s="342">
        <v>0</v>
      </c>
      <c r="AC13" s="342">
        <v>0</v>
      </c>
      <c r="AD13" s="342">
        <v>0</v>
      </c>
      <c r="AE13" s="170">
        <v>0</v>
      </c>
      <c r="AF13" s="342">
        <v>0</v>
      </c>
      <c r="AG13" s="342">
        <v>0</v>
      </c>
      <c r="AH13" s="342">
        <v>0</v>
      </c>
      <c r="AI13" s="342">
        <v>0</v>
      </c>
      <c r="AJ13" s="342">
        <v>0</v>
      </c>
      <c r="AK13" s="342">
        <v>0</v>
      </c>
      <c r="AL13" s="342">
        <v>0</v>
      </c>
      <c r="AM13" s="342">
        <v>0</v>
      </c>
      <c r="AN13" s="342">
        <v>0</v>
      </c>
      <c r="AO13" s="342">
        <v>0</v>
      </c>
      <c r="AP13" s="342">
        <v>0</v>
      </c>
      <c r="AQ13" s="342">
        <v>0</v>
      </c>
      <c r="AR13" s="342">
        <v>0</v>
      </c>
      <c r="AS13" s="342">
        <v>0</v>
      </c>
      <c r="AT13" s="342">
        <v>0</v>
      </c>
      <c r="AU13" s="342">
        <v>0</v>
      </c>
      <c r="AV13" s="342">
        <v>0</v>
      </c>
      <c r="AW13" s="342">
        <v>0</v>
      </c>
      <c r="AX13" s="342">
        <v>0</v>
      </c>
      <c r="AY13" s="342">
        <v>0</v>
      </c>
      <c r="AZ13" s="342">
        <v>0</v>
      </c>
      <c r="BA13" s="342">
        <v>0</v>
      </c>
      <c r="BB13" s="342">
        <v>0</v>
      </c>
      <c r="BC13" s="342">
        <v>0</v>
      </c>
      <c r="BD13" s="342">
        <v>0</v>
      </c>
      <c r="BE13" s="342">
        <v>0</v>
      </c>
      <c r="BF13" s="342">
        <v>0</v>
      </c>
      <c r="BG13" s="342">
        <v>0</v>
      </c>
      <c r="BH13" s="342">
        <v>0</v>
      </c>
      <c r="BI13" s="342">
        <v>0</v>
      </c>
      <c r="BJ13" s="342">
        <v>0</v>
      </c>
      <c r="BK13" s="342">
        <v>0</v>
      </c>
      <c r="BL13" s="170"/>
    </row>
    <row r="14" spans="1:64" ht="13.35" customHeight="1">
      <c r="A14" s="9" t="s">
        <v>11</v>
      </c>
      <c r="B14" s="98">
        <f t="shared" si="1"/>
        <v>6731681.7669999991</v>
      </c>
      <c r="C14" s="298">
        <v>4888496.5829999996</v>
      </c>
      <c r="D14" s="298">
        <v>620</v>
      </c>
      <c r="E14" s="298">
        <v>22542.12</v>
      </c>
      <c r="F14" s="298">
        <v>3409.1579999999999</v>
      </c>
      <c r="G14" s="298">
        <v>17000.022000000001</v>
      </c>
      <c r="H14" s="298">
        <v>446</v>
      </c>
      <c r="I14" s="342">
        <v>70899.582999999999</v>
      </c>
      <c r="J14" s="298">
        <v>29986.506000000001</v>
      </c>
      <c r="K14" s="298">
        <v>6007.5</v>
      </c>
      <c r="L14" s="298">
        <v>-32530.157999999999</v>
      </c>
      <c r="M14" s="298">
        <v>18321.004000000001</v>
      </c>
      <c r="N14" s="298">
        <v>3452.0189999999998</v>
      </c>
      <c r="O14" s="298">
        <v>143307.58100000001</v>
      </c>
      <c r="P14" s="342">
        <v>2556.5419999999999</v>
      </c>
      <c r="Q14" s="342">
        <v>6511.2389999999996</v>
      </c>
      <c r="R14" s="342">
        <v>16107.403</v>
      </c>
      <c r="S14" s="342">
        <v>23571.67</v>
      </c>
      <c r="T14" s="342">
        <v>0</v>
      </c>
      <c r="U14" s="342">
        <v>176123</v>
      </c>
      <c r="V14" s="342">
        <v>0</v>
      </c>
      <c r="W14" s="342">
        <v>1268</v>
      </c>
      <c r="X14" s="342">
        <v>48585.682999999997</v>
      </c>
      <c r="Y14" s="342">
        <v>99074</v>
      </c>
      <c r="Z14" s="342">
        <v>1218.614</v>
      </c>
      <c r="AA14" s="342">
        <v>0</v>
      </c>
      <c r="AB14" s="342">
        <v>50297</v>
      </c>
      <c r="AC14" s="342">
        <v>26439</v>
      </c>
      <c r="AD14" s="342">
        <v>50838.218999999997</v>
      </c>
      <c r="AE14" s="342">
        <v>17767.708999999999</v>
      </c>
      <c r="AF14" s="342">
        <v>0</v>
      </c>
      <c r="AG14" s="342">
        <v>31429.786</v>
      </c>
      <c r="AH14" s="342">
        <v>6168.0060000000003</v>
      </c>
      <c r="AI14" s="342">
        <v>0</v>
      </c>
      <c r="AJ14" s="342">
        <v>22146.12</v>
      </c>
      <c r="AK14" s="342">
        <v>1597.5050000000001</v>
      </c>
      <c r="AL14" s="342">
        <v>54389.898999999998</v>
      </c>
      <c r="AM14" s="342">
        <v>60844.74</v>
      </c>
      <c r="AN14" s="342">
        <v>3096.8519999999999</v>
      </c>
      <c r="AO14" s="342">
        <v>0.52600000000000002</v>
      </c>
      <c r="AP14" s="342">
        <v>3995.7579999999998</v>
      </c>
      <c r="AQ14" s="342">
        <v>9.4700000000000006</v>
      </c>
      <c r="AR14" s="342">
        <v>23358.538</v>
      </c>
      <c r="AS14" s="342">
        <v>1687.057</v>
      </c>
      <c r="AT14" s="342">
        <v>3754.4929999999999</v>
      </c>
      <c r="AU14" s="342">
        <v>147114.60800000001</v>
      </c>
      <c r="AV14" s="342">
        <v>0</v>
      </c>
      <c r="AW14" s="342">
        <v>14733.36</v>
      </c>
      <c r="AX14" s="342">
        <v>0</v>
      </c>
      <c r="AY14" s="342">
        <v>9538.9719999999998</v>
      </c>
      <c r="AZ14" s="342">
        <v>46112.192000000003</v>
      </c>
      <c r="BA14" s="342">
        <v>25419</v>
      </c>
      <c r="BB14" s="342">
        <v>58068.205000000002</v>
      </c>
      <c r="BC14" s="342">
        <v>101029.75999999999</v>
      </c>
      <c r="BD14" s="342">
        <v>0</v>
      </c>
      <c r="BE14" s="342">
        <v>237924.821</v>
      </c>
      <c r="BF14" s="342">
        <v>72219</v>
      </c>
      <c r="BG14" s="342">
        <v>2119.71</v>
      </c>
      <c r="BH14" s="342">
        <v>28566.712</v>
      </c>
      <c r="BI14" s="342">
        <v>5151.6540000000005</v>
      </c>
      <c r="BJ14" s="342">
        <v>0</v>
      </c>
      <c r="BK14" s="342">
        <v>78889.025999999998</v>
      </c>
      <c r="BL14" s="170"/>
    </row>
    <row r="15" spans="1:64" ht="13.35" customHeight="1">
      <c r="A15" s="14"/>
      <c r="B15" s="99"/>
      <c r="C15" s="343"/>
      <c r="D15" s="343"/>
      <c r="E15" s="343"/>
      <c r="F15" s="343"/>
      <c r="G15" s="343"/>
      <c r="H15" s="343"/>
      <c r="I15" s="343"/>
      <c r="J15" s="343"/>
      <c r="K15" s="343"/>
      <c r="L15" s="343"/>
      <c r="M15" s="343"/>
      <c r="N15" s="343"/>
      <c r="O15" s="343"/>
      <c r="P15" s="343"/>
      <c r="Q15" s="343"/>
      <c r="R15" s="343"/>
      <c r="S15" s="343"/>
      <c r="T15" s="343"/>
      <c r="U15" s="343"/>
      <c r="V15" s="343"/>
      <c r="W15" s="343"/>
      <c r="X15" s="343"/>
      <c r="Y15" s="343"/>
      <c r="Z15" s="343"/>
      <c r="AA15" s="343"/>
      <c r="AB15" s="343"/>
      <c r="AC15" s="343"/>
      <c r="AD15" s="343"/>
      <c r="AE15" s="343"/>
      <c r="AF15" s="343"/>
      <c r="AG15" s="343"/>
      <c r="AH15" s="343"/>
      <c r="AI15" s="343"/>
      <c r="AJ15" s="343"/>
      <c r="AK15" s="343"/>
      <c r="AL15" s="343"/>
      <c r="AM15" s="343"/>
      <c r="AN15" s="343"/>
      <c r="AO15" s="343"/>
      <c r="AP15" s="343"/>
      <c r="AQ15" s="343"/>
      <c r="AR15" s="343"/>
      <c r="AS15" s="343"/>
      <c r="AT15" s="343"/>
      <c r="AU15" s="343"/>
      <c r="AV15" s="343"/>
      <c r="AW15" s="343"/>
      <c r="AX15" s="343"/>
      <c r="AY15" s="343"/>
      <c r="AZ15" s="343"/>
      <c r="BA15" s="343"/>
      <c r="BB15" s="343"/>
      <c r="BC15" s="343"/>
      <c r="BD15" s="343"/>
      <c r="BE15" s="343"/>
      <c r="BF15" s="343"/>
      <c r="BG15" s="343"/>
      <c r="BH15" s="343"/>
      <c r="BI15" s="343"/>
      <c r="BJ15" s="343"/>
      <c r="BK15" s="343"/>
      <c r="BL15" s="170"/>
    </row>
    <row r="16" spans="1:64" ht="13.35" customHeight="1">
      <c r="A16" s="17" t="s">
        <v>12</v>
      </c>
      <c r="B16" s="96">
        <f>SUM(B17:B24)</f>
        <v>37164709.505999997</v>
      </c>
      <c r="C16" s="345">
        <f t="shared" ref="C16:BK16" si="2">SUM(C17:C24)</f>
        <v>23276724.125</v>
      </c>
      <c r="D16" s="345">
        <f t="shared" si="2"/>
        <v>16961.542999999998</v>
      </c>
      <c r="E16" s="345">
        <f t="shared" si="2"/>
        <v>249262.114</v>
      </c>
      <c r="F16" s="345">
        <f t="shared" si="2"/>
        <v>57422.077000000005</v>
      </c>
      <c r="G16" s="345">
        <f t="shared" si="2"/>
        <v>71317.173999999999</v>
      </c>
      <c r="H16" s="345">
        <f t="shared" si="2"/>
        <v>18039.240999999998</v>
      </c>
      <c r="I16" s="345">
        <f t="shared" si="2"/>
        <v>484581.21200000006</v>
      </c>
      <c r="J16" s="345">
        <f t="shared" si="2"/>
        <v>664566.05000000005</v>
      </c>
      <c r="K16" s="345">
        <f t="shared" si="2"/>
        <v>84645.195999999996</v>
      </c>
      <c r="L16" s="345">
        <f t="shared" si="2"/>
        <v>231921.554</v>
      </c>
      <c r="M16" s="345">
        <f t="shared" si="2"/>
        <v>81407</v>
      </c>
      <c r="N16" s="345">
        <f t="shared" si="2"/>
        <v>26877.465</v>
      </c>
      <c r="O16" s="345">
        <f t="shared" si="2"/>
        <v>2679591.3319999999</v>
      </c>
      <c r="P16" s="345">
        <f t="shared" si="2"/>
        <v>39598.428</v>
      </c>
      <c r="Q16" s="345">
        <f t="shared" si="2"/>
        <v>52742.531000000003</v>
      </c>
      <c r="R16" s="345">
        <f t="shared" si="2"/>
        <v>363535.40399999998</v>
      </c>
      <c r="S16" s="345">
        <f t="shared" si="2"/>
        <v>368980.45500000002</v>
      </c>
      <c r="T16" s="345">
        <f t="shared" si="2"/>
        <v>0</v>
      </c>
      <c r="U16" s="345">
        <f t="shared" si="2"/>
        <v>238201</v>
      </c>
      <c r="V16" s="345">
        <f t="shared" si="2"/>
        <v>0</v>
      </c>
      <c r="W16" s="345">
        <f t="shared" si="2"/>
        <v>81823.748999999996</v>
      </c>
      <c r="X16" s="345">
        <f t="shared" si="2"/>
        <v>532915.17999999993</v>
      </c>
      <c r="Y16" s="345">
        <f t="shared" si="2"/>
        <v>175485</v>
      </c>
      <c r="Z16" s="345">
        <f t="shared" si="2"/>
        <v>76182.884999999995</v>
      </c>
      <c r="AA16" s="345">
        <f t="shared" si="2"/>
        <v>0</v>
      </c>
      <c r="AB16" s="345">
        <f t="shared" si="2"/>
        <v>154208</v>
      </c>
      <c r="AC16" s="345">
        <f t="shared" si="2"/>
        <v>164981</v>
      </c>
      <c r="AD16" s="345">
        <f t="shared" si="2"/>
        <v>1118067</v>
      </c>
      <c r="AE16" s="345">
        <f t="shared" si="2"/>
        <v>29864.875</v>
      </c>
      <c r="AF16" s="345">
        <f t="shared" si="2"/>
        <v>0</v>
      </c>
      <c r="AG16" s="345">
        <f t="shared" si="2"/>
        <v>118743.78599999999</v>
      </c>
      <c r="AH16" s="345">
        <f t="shared" si="2"/>
        <v>53439.008999999998</v>
      </c>
      <c r="AI16" s="345">
        <f t="shared" si="2"/>
        <v>0</v>
      </c>
      <c r="AJ16" s="345">
        <f t="shared" si="2"/>
        <v>279968.90999999997</v>
      </c>
      <c r="AK16" s="345">
        <f t="shared" si="2"/>
        <v>65860.334999999992</v>
      </c>
      <c r="AL16" s="345">
        <f t="shared" si="2"/>
        <v>155484.125</v>
      </c>
      <c r="AM16" s="345">
        <f t="shared" si="2"/>
        <v>301474.88800000004</v>
      </c>
      <c r="AN16" s="345">
        <f t="shared" si="2"/>
        <v>31899.472999999998</v>
      </c>
      <c r="AO16" s="345">
        <f t="shared" si="2"/>
        <v>59.433</v>
      </c>
      <c r="AP16" s="345">
        <f t="shared" si="2"/>
        <v>16905.888999999999</v>
      </c>
      <c r="AQ16" s="345">
        <f t="shared" si="2"/>
        <v>61.738999999999997</v>
      </c>
      <c r="AR16" s="345">
        <f t="shared" si="2"/>
        <v>56750.317999999999</v>
      </c>
      <c r="AS16" s="345">
        <f t="shared" si="2"/>
        <v>187868.66899999999</v>
      </c>
      <c r="AT16" s="345">
        <f t="shared" si="2"/>
        <v>42376.597000000002</v>
      </c>
      <c r="AU16" s="345">
        <f t="shared" si="2"/>
        <v>1866025.5989999999</v>
      </c>
      <c r="AV16" s="345">
        <f t="shared" si="2"/>
        <v>0</v>
      </c>
      <c r="AW16" s="345">
        <f t="shared" si="2"/>
        <v>176134.77000000002</v>
      </c>
      <c r="AX16" s="345">
        <f t="shared" si="2"/>
        <v>0</v>
      </c>
      <c r="AY16" s="345">
        <f t="shared" si="2"/>
        <v>69329.245999999999</v>
      </c>
      <c r="AZ16" s="345">
        <f t="shared" si="2"/>
        <v>375464.10499999998</v>
      </c>
      <c r="BA16" s="345">
        <f ca="1">SUM(BA8:BA24)</f>
        <v>33099117</v>
      </c>
      <c r="BB16" s="345">
        <f t="shared" si="2"/>
        <v>785136.11300000013</v>
      </c>
      <c r="BC16" s="345">
        <f t="shared" si="2"/>
        <v>96169.875</v>
      </c>
      <c r="BD16" s="345">
        <f t="shared" si="2"/>
        <v>0</v>
      </c>
      <c r="BE16" s="345">
        <f t="shared" si="2"/>
        <v>345537.29700000002</v>
      </c>
      <c r="BF16" s="345">
        <f t="shared" si="2"/>
        <v>40897.394</v>
      </c>
      <c r="BG16" s="345">
        <f t="shared" si="2"/>
        <v>25560.143</v>
      </c>
      <c r="BH16" s="345">
        <f>SUM(BH17:BH24)</f>
        <v>285468.54800000001</v>
      </c>
      <c r="BI16" s="345">
        <f t="shared" si="2"/>
        <v>73996.437000000005</v>
      </c>
      <c r="BJ16" s="345">
        <f t="shared" si="2"/>
        <v>0</v>
      </c>
      <c r="BK16" s="345">
        <f t="shared" si="2"/>
        <v>270499.21799999999</v>
      </c>
      <c r="BL16" s="170"/>
    </row>
    <row r="17" spans="1:64" ht="13.35" customHeight="1">
      <c r="A17" s="9" t="s">
        <v>13</v>
      </c>
      <c r="B17" s="98">
        <f>SUM(C17:BK17)</f>
        <v>9482559.4970000014</v>
      </c>
      <c r="C17" s="298">
        <v>5753855.3099999996</v>
      </c>
      <c r="D17" s="342">
        <v>11149.960999999999</v>
      </c>
      <c r="E17" s="298">
        <v>52693.125999999997</v>
      </c>
      <c r="F17" s="298">
        <v>28200.304</v>
      </c>
      <c r="G17" s="298">
        <v>27582.909</v>
      </c>
      <c r="H17" s="298">
        <v>2385.904</v>
      </c>
      <c r="I17" s="342">
        <v>211100.247</v>
      </c>
      <c r="J17" s="298">
        <v>230849.462</v>
      </c>
      <c r="K17" s="298">
        <v>28381.32</v>
      </c>
      <c r="L17" s="298">
        <v>74820.284</v>
      </c>
      <c r="M17" s="298">
        <v>22242</v>
      </c>
      <c r="N17" s="298">
        <v>11064.228999999999</v>
      </c>
      <c r="O17" s="298">
        <v>635688.70600000001</v>
      </c>
      <c r="P17" s="342">
        <v>15972.289000000001</v>
      </c>
      <c r="Q17" s="342">
        <v>19415.524000000001</v>
      </c>
      <c r="R17" s="342">
        <v>112512.84600000001</v>
      </c>
      <c r="S17" s="342">
        <v>148811.24</v>
      </c>
      <c r="T17" s="342">
        <v>0</v>
      </c>
      <c r="U17" s="342">
        <v>51040</v>
      </c>
      <c r="V17" s="342">
        <v>0</v>
      </c>
      <c r="W17" s="342">
        <v>15969.272999999999</v>
      </c>
      <c r="X17" s="342">
        <v>102691.376</v>
      </c>
      <c r="Y17" s="342">
        <v>65918</v>
      </c>
      <c r="Z17" s="342">
        <v>25017.276999999998</v>
      </c>
      <c r="AA17" s="342">
        <v>0</v>
      </c>
      <c r="AB17" s="342">
        <v>33780</v>
      </c>
      <c r="AC17" s="342">
        <v>39571</v>
      </c>
      <c r="AD17" s="342">
        <v>225457</v>
      </c>
      <c r="AE17" s="342">
        <v>10602.116</v>
      </c>
      <c r="AF17" s="342">
        <v>0</v>
      </c>
      <c r="AG17" s="342">
        <v>40090.184999999998</v>
      </c>
      <c r="AH17" s="342">
        <v>11931.437</v>
      </c>
      <c r="AI17" s="342">
        <v>0</v>
      </c>
      <c r="AJ17" s="342">
        <v>97319.37</v>
      </c>
      <c r="AK17" s="342">
        <v>21812.244999999999</v>
      </c>
      <c r="AL17" s="342">
        <v>50943.978000000003</v>
      </c>
      <c r="AM17" s="342">
        <v>78592.686000000002</v>
      </c>
      <c r="AN17" s="342">
        <v>13187.088</v>
      </c>
      <c r="AO17" s="342">
        <v>26.823</v>
      </c>
      <c r="AP17" s="342">
        <v>8868.34</v>
      </c>
      <c r="AQ17" s="342">
        <v>18.698</v>
      </c>
      <c r="AR17" s="342">
        <v>23499.313999999998</v>
      </c>
      <c r="AS17" s="342">
        <v>74378.183000000005</v>
      </c>
      <c r="AT17" s="342">
        <v>16621.481</v>
      </c>
      <c r="AU17" s="342">
        <v>387266.80200000003</v>
      </c>
      <c r="AV17" s="342">
        <v>0</v>
      </c>
      <c r="AW17" s="342">
        <v>56980.58</v>
      </c>
      <c r="AX17" s="342">
        <v>0</v>
      </c>
      <c r="AY17" s="342">
        <v>16082.704</v>
      </c>
      <c r="AZ17" s="342">
        <v>115915.183</v>
      </c>
      <c r="BA17" s="170">
        <v>30496</v>
      </c>
      <c r="BB17" s="342">
        <v>191060.649</v>
      </c>
      <c r="BC17" s="342">
        <v>25893.195</v>
      </c>
      <c r="BD17" s="342">
        <v>0</v>
      </c>
      <c r="BE17" s="342">
        <v>106382.60400000001</v>
      </c>
      <c r="BF17" s="342">
        <v>14199.031999999999</v>
      </c>
      <c r="BG17" s="342">
        <v>10411.08</v>
      </c>
      <c r="BH17" s="342">
        <v>61634.347000000002</v>
      </c>
      <c r="BI17" s="342">
        <v>20272.969000000001</v>
      </c>
      <c r="BJ17" s="342">
        <v>0</v>
      </c>
      <c r="BK17" s="342">
        <v>51902.821000000004</v>
      </c>
      <c r="BL17" s="170"/>
    </row>
    <row r="18" spans="1:64" ht="13.35" customHeight="1">
      <c r="A18" s="9" t="s">
        <v>14</v>
      </c>
      <c r="B18" s="98">
        <f t="shared" ref="B18:B24" si="3">SUM(C18:BK18)</f>
        <v>0</v>
      </c>
      <c r="C18" s="342">
        <v>0</v>
      </c>
      <c r="D18" s="342">
        <v>0</v>
      </c>
      <c r="E18" s="342">
        <v>0</v>
      </c>
      <c r="F18" s="342">
        <v>0</v>
      </c>
      <c r="G18" s="342">
        <v>0</v>
      </c>
      <c r="H18" s="342">
        <v>0</v>
      </c>
      <c r="I18" s="342">
        <v>0</v>
      </c>
      <c r="J18" s="342">
        <v>0</v>
      </c>
      <c r="K18" s="342">
        <v>0</v>
      </c>
      <c r="L18" s="342">
        <v>0</v>
      </c>
      <c r="M18" s="342">
        <v>0</v>
      </c>
      <c r="N18" s="342">
        <v>0</v>
      </c>
      <c r="O18" s="342">
        <v>0</v>
      </c>
      <c r="P18" s="342">
        <v>0</v>
      </c>
      <c r="Q18" s="342">
        <v>0</v>
      </c>
      <c r="R18" s="342">
        <v>0</v>
      </c>
      <c r="S18" s="342">
        <v>0</v>
      </c>
      <c r="T18" s="342">
        <v>0</v>
      </c>
      <c r="U18" s="342">
        <v>0</v>
      </c>
      <c r="V18" s="342">
        <v>0</v>
      </c>
      <c r="W18" s="342">
        <v>0</v>
      </c>
      <c r="X18" s="342">
        <v>0</v>
      </c>
      <c r="Y18" s="342">
        <v>0</v>
      </c>
      <c r="Z18" s="342">
        <v>0</v>
      </c>
      <c r="AA18" s="342">
        <v>0</v>
      </c>
      <c r="AB18" s="342">
        <v>0</v>
      </c>
      <c r="AC18" s="342">
        <v>0</v>
      </c>
      <c r="AD18" s="342">
        <v>0</v>
      </c>
      <c r="AE18" s="342">
        <v>0</v>
      </c>
      <c r="AF18" s="342">
        <v>0</v>
      </c>
      <c r="AG18" s="342">
        <v>0</v>
      </c>
      <c r="AH18" s="342">
        <v>0</v>
      </c>
      <c r="AI18" s="342">
        <v>0</v>
      </c>
      <c r="AJ18" s="342">
        <v>0</v>
      </c>
      <c r="AK18" s="342">
        <v>0</v>
      </c>
      <c r="AL18" s="342">
        <v>0</v>
      </c>
      <c r="AM18" s="342">
        <v>0</v>
      </c>
      <c r="AN18" s="342">
        <v>0</v>
      </c>
      <c r="AO18" s="342">
        <v>0</v>
      </c>
      <c r="AP18" s="342">
        <v>0</v>
      </c>
      <c r="AQ18" s="342">
        <v>0</v>
      </c>
      <c r="AR18" s="342">
        <v>0</v>
      </c>
      <c r="AS18" s="342">
        <v>0</v>
      </c>
      <c r="AT18" s="342">
        <v>0</v>
      </c>
      <c r="AU18" s="342">
        <v>0</v>
      </c>
      <c r="AV18" s="342">
        <v>0</v>
      </c>
      <c r="AW18" s="342">
        <v>0</v>
      </c>
      <c r="AX18" s="342">
        <v>0</v>
      </c>
      <c r="AY18" s="342">
        <v>0</v>
      </c>
      <c r="AZ18" s="342">
        <v>0</v>
      </c>
      <c r="BA18" s="170">
        <v>0</v>
      </c>
      <c r="BB18" s="342">
        <v>0</v>
      </c>
      <c r="BC18" s="342">
        <v>0</v>
      </c>
      <c r="BD18" s="342">
        <v>0</v>
      </c>
      <c r="BE18" s="342">
        <v>0</v>
      </c>
      <c r="BF18" s="342">
        <v>0</v>
      </c>
      <c r="BG18" s="342">
        <v>0</v>
      </c>
      <c r="BH18" s="342">
        <v>0</v>
      </c>
      <c r="BI18" s="342">
        <v>0</v>
      </c>
      <c r="BJ18" s="342">
        <v>0</v>
      </c>
      <c r="BK18" s="342">
        <v>0</v>
      </c>
      <c r="BL18" s="170"/>
    </row>
    <row r="19" spans="1:64" ht="13.35" customHeight="1">
      <c r="A19" s="9" t="s">
        <v>15</v>
      </c>
      <c r="B19" s="98">
        <f t="shared" si="3"/>
        <v>0</v>
      </c>
      <c r="C19" s="342">
        <v>0</v>
      </c>
      <c r="D19" s="342">
        <v>0</v>
      </c>
      <c r="E19" s="342">
        <v>0</v>
      </c>
      <c r="F19" s="342">
        <v>0</v>
      </c>
      <c r="G19" s="342">
        <v>0</v>
      </c>
      <c r="H19" s="342">
        <v>0</v>
      </c>
      <c r="I19" s="342">
        <v>0</v>
      </c>
      <c r="J19" s="342">
        <v>0</v>
      </c>
      <c r="K19" s="342">
        <v>0</v>
      </c>
      <c r="L19" s="342">
        <v>0</v>
      </c>
      <c r="M19" s="342">
        <v>0</v>
      </c>
      <c r="N19" s="342">
        <v>0</v>
      </c>
      <c r="O19" s="342">
        <v>0</v>
      </c>
      <c r="P19" s="342">
        <v>0</v>
      </c>
      <c r="Q19" s="342">
        <v>0</v>
      </c>
      <c r="R19" s="342">
        <v>0</v>
      </c>
      <c r="S19" s="342">
        <v>0</v>
      </c>
      <c r="T19" s="342">
        <v>0</v>
      </c>
      <c r="U19" s="342">
        <v>0</v>
      </c>
      <c r="V19" s="342">
        <v>0</v>
      </c>
      <c r="W19" s="342">
        <v>0</v>
      </c>
      <c r="X19" s="342">
        <v>0</v>
      </c>
      <c r="Y19" s="342">
        <v>0</v>
      </c>
      <c r="Z19" s="342">
        <v>0</v>
      </c>
      <c r="AA19" s="342">
        <v>0</v>
      </c>
      <c r="AB19" s="342">
        <v>0</v>
      </c>
      <c r="AC19" s="342">
        <v>0</v>
      </c>
      <c r="AD19" s="342">
        <v>0</v>
      </c>
      <c r="AE19" s="342">
        <v>0</v>
      </c>
      <c r="AF19" s="342">
        <v>0</v>
      </c>
      <c r="AG19" s="342">
        <v>0</v>
      </c>
      <c r="AH19" s="342">
        <v>0</v>
      </c>
      <c r="AI19" s="342">
        <v>0</v>
      </c>
      <c r="AJ19" s="342">
        <v>0</v>
      </c>
      <c r="AK19" s="342">
        <v>0</v>
      </c>
      <c r="AL19" s="342">
        <v>0</v>
      </c>
      <c r="AM19" s="342">
        <v>0</v>
      </c>
      <c r="AN19" s="342">
        <v>0</v>
      </c>
      <c r="AO19" s="342">
        <v>0</v>
      </c>
      <c r="AP19" s="342">
        <v>0</v>
      </c>
      <c r="AQ19" s="342">
        <v>0</v>
      </c>
      <c r="AR19" s="342">
        <v>0</v>
      </c>
      <c r="AS19" s="342">
        <v>0</v>
      </c>
      <c r="AT19" s="342">
        <v>0</v>
      </c>
      <c r="AU19" s="342">
        <v>0</v>
      </c>
      <c r="AV19" s="342">
        <v>0</v>
      </c>
      <c r="AW19" s="342">
        <v>0</v>
      </c>
      <c r="AX19" s="342">
        <v>0</v>
      </c>
      <c r="AY19" s="342">
        <v>0</v>
      </c>
      <c r="AZ19" s="342">
        <v>0</v>
      </c>
      <c r="BA19" s="342">
        <v>0</v>
      </c>
      <c r="BB19" s="342">
        <v>0</v>
      </c>
      <c r="BC19" s="342">
        <v>0</v>
      </c>
      <c r="BD19" s="342">
        <v>0</v>
      </c>
      <c r="BE19" s="342">
        <v>0</v>
      </c>
      <c r="BF19" s="342">
        <v>0</v>
      </c>
      <c r="BG19" s="342">
        <v>0</v>
      </c>
      <c r="BH19" s="342">
        <v>0</v>
      </c>
      <c r="BI19" s="342">
        <v>0</v>
      </c>
      <c r="BJ19" s="342">
        <v>0</v>
      </c>
      <c r="BK19" s="342">
        <v>0</v>
      </c>
      <c r="BL19" s="170"/>
    </row>
    <row r="20" spans="1:64" ht="13.35" customHeight="1">
      <c r="A20" s="9" t="s">
        <v>16</v>
      </c>
      <c r="B20" s="98">
        <f t="shared" si="3"/>
        <v>0</v>
      </c>
      <c r="C20" s="342">
        <v>0</v>
      </c>
      <c r="D20" s="342">
        <v>0</v>
      </c>
      <c r="E20" s="342">
        <v>0</v>
      </c>
      <c r="F20" s="342">
        <v>0</v>
      </c>
      <c r="G20" s="342">
        <v>0</v>
      </c>
      <c r="H20" s="342">
        <v>0</v>
      </c>
      <c r="I20" s="342">
        <v>0</v>
      </c>
      <c r="J20" s="342">
        <v>0</v>
      </c>
      <c r="K20" s="342">
        <v>0</v>
      </c>
      <c r="L20" s="342">
        <v>0</v>
      </c>
      <c r="M20" s="342">
        <v>0</v>
      </c>
      <c r="N20" s="342">
        <v>0</v>
      </c>
      <c r="O20" s="342">
        <v>0</v>
      </c>
      <c r="P20" s="342">
        <v>0</v>
      </c>
      <c r="Q20" s="342">
        <v>0</v>
      </c>
      <c r="R20" s="342">
        <v>0</v>
      </c>
      <c r="S20" s="342">
        <v>0</v>
      </c>
      <c r="T20" s="342">
        <v>0</v>
      </c>
      <c r="U20" s="342">
        <v>0</v>
      </c>
      <c r="V20" s="342">
        <v>0</v>
      </c>
      <c r="W20" s="342">
        <v>0</v>
      </c>
      <c r="X20" s="342">
        <v>0</v>
      </c>
      <c r="Y20" s="342">
        <v>0</v>
      </c>
      <c r="Z20" s="342">
        <v>0</v>
      </c>
      <c r="AA20" s="342">
        <v>0</v>
      </c>
      <c r="AB20" s="342">
        <v>0</v>
      </c>
      <c r="AC20" s="342">
        <v>0</v>
      </c>
      <c r="AD20" s="342">
        <v>0</v>
      </c>
      <c r="AE20" s="342">
        <v>0</v>
      </c>
      <c r="AF20" s="342">
        <v>0</v>
      </c>
      <c r="AG20" s="342">
        <v>0</v>
      </c>
      <c r="AH20" s="342">
        <v>0</v>
      </c>
      <c r="AI20" s="342">
        <v>0</v>
      </c>
      <c r="AJ20" s="342">
        <v>0</v>
      </c>
      <c r="AK20" s="342">
        <v>0</v>
      </c>
      <c r="AL20" s="342">
        <v>0</v>
      </c>
      <c r="AM20" s="342">
        <v>0</v>
      </c>
      <c r="AN20" s="342">
        <v>0</v>
      </c>
      <c r="AO20" s="342">
        <v>0</v>
      </c>
      <c r="AP20" s="342">
        <v>0</v>
      </c>
      <c r="AQ20" s="342">
        <v>0</v>
      </c>
      <c r="AR20" s="342">
        <v>0</v>
      </c>
      <c r="AS20" s="342">
        <v>0</v>
      </c>
      <c r="AT20" s="342">
        <v>0</v>
      </c>
      <c r="AU20" s="342">
        <v>0</v>
      </c>
      <c r="AV20" s="342">
        <v>0</v>
      </c>
      <c r="AW20" s="342">
        <v>0</v>
      </c>
      <c r="AX20" s="342">
        <v>0</v>
      </c>
      <c r="AY20" s="342">
        <v>0</v>
      </c>
      <c r="AZ20" s="342">
        <v>0</v>
      </c>
      <c r="BA20" s="342">
        <v>0</v>
      </c>
      <c r="BB20" s="342">
        <v>0</v>
      </c>
      <c r="BC20" s="342">
        <v>0</v>
      </c>
      <c r="BD20" s="342">
        <v>0</v>
      </c>
      <c r="BE20" s="342">
        <v>0</v>
      </c>
      <c r="BF20" s="342">
        <v>0</v>
      </c>
      <c r="BG20" s="342">
        <v>0</v>
      </c>
      <c r="BH20" s="342">
        <v>0</v>
      </c>
      <c r="BI20" s="342">
        <v>0</v>
      </c>
      <c r="BJ20" s="342">
        <v>0</v>
      </c>
      <c r="BK20" s="342">
        <v>0</v>
      </c>
      <c r="BL20" s="170"/>
    </row>
    <row r="21" spans="1:64" ht="13.35" customHeight="1">
      <c r="A21" s="9" t="s">
        <v>17</v>
      </c>
      <c r="B21" s="98">
        <f t="shared" si="3"/>
        <v>1287739.3210000002</v>
      </c>
      <c r="C21" s="342">
        <v>987027.72100000002</v>
      </c>
      <c r="D21" s="342">
        <v>0</v>
      </c>
      <c r="E21" s="342">
        <v>1289.2</v>
      </c>
      <c r="F21" s="342">
        <v>0</v>
      </c>
      <c r="G21" s="342">
        <v>109.557</v>
      </c>
      <c r="H21" s="342">
        <v>0</v>
      </c>
      <c r="I21" s="342">
        <v>18190.165000000001</v>
      </c>
      <c r="J21" s="342">
        <v>19824.609</v>
      </c>
      <c r="K21" s="342">
        <v>2750</v>
      </c>
      <c r="L21" s="342">
        <v>8351.4889999999996</v>
      </c>
      <c r="M21" s="342">
        <v>580.14700000000005</v>
      </c>
      <c r="N21" s="342">
        <v>636</v>
      </c>
      <c r="O21" s="342">
        <v>73449.989000000001</v>
      </c>
      <c r="P21" s="342">
        <v>0</v>
      </c>
      <c r="Q21" s="342">
        <v>0</v>
      </c>
      <c r="R21" s="342">
        <v>3153</v>
      </c>
      <c r="S21" s="342">
        <v>6309.67</v>
      </c>
      <c r="T21" s="342">
        <v>0</v>
      </c>
      <c r="U21" s="342">
        <v>833</v>
      </c>
      <c r="V21" s="342">
        <v>0</v>
      </c>
      <c r="W21" s="342">
        <v>0</v>
      </c>
      <c r="X21" s="342">
        <v>3809.1219999999998</v>
      </c>
      <c r="Y21" s="342">
        <v>6004</v>
      </c>
      <c r="Z21" s="342">
        <v>172.5</v>
      </c>
      <c r="AA21" s="342">
        <v>0</v>
      </c>
      <c r="AB21" s="342">
        <v>0</v>
      </c>
      <c r="AC21" s="342">
        <v>0</v>
      </c>
      <c r="AD21" s="342">
        <v>9324</v>
      </c>
      <c r="AE21" s="342">
        <v>111.40300000000001</v>
      </c>
      <c r="AF21" s="342">
        <v>0</v>
      </c>
      <c r="AG21" s="342">
        <v>0</v>
      </c>
      <c r="AH21" s="342">
        <v>0</v>
      </c>
      <c r="AI21" s="342">
        <v>0</v>
      </c>
      <c r="AJ21" s="342">
        <v>0</v>
      </c>
      <c r="AK21" s="342">
        <v>1527.5070000000001</v>
      </c>
      <c r="AL21" s="342">
        <v>0</v>
      </c>
      <c r="AM21" s="342">
        <v>310.82</v>
      </c>
      <c r="AN21" s="342">
        <v>0</v>
      </c>
      <c r="AO21" s="342">
        <v>0</v>
      </c>
      <c r="AP21" s="342">
        <v>0</v>
      </c>
      <c r="AQ21" s="342">
        <v>0</v>
      </c>
      <c r="AR21" s="342">
        <v>330</v>
      </c>
      <c r="AS21" s="342">
        <v>3216.2860000000001</v>
      </c>
      <c r="AT21" s="342">
        <v>0</v>
      </c>
      <c r="AU21" s="342">
        <v>93231.7</v>
      </c>
      <c r="AV21" s="342">
        <v>0</v>
      </c>
      <c r="AW21" s="342">
        <v>32.33</v>
      </c>
      <c r="AX21" s="342">
        <v>0</v>
      </c>
      <c r="AY21" s="342">
        <v>0</v>
      </c>
      <c r="AZ21" s="342">
        <v>15117.266</v>
      </c>
      <c r="BA21" s="342">
        <v>642</v>
      </c>
      <c r="BB21" s="342">
        <v>11407.727000000001</v>
      </c>
      <c r="BC21" s="342">
        <v>0</v>
      </c>
      <c r="BD21" s="342">
        <v>0</v>
      </c>
      <c r="BE21" s="342">
        <v>13778.35</v>
      </c>
      <c r="BF21" s="342">
        <v>0</v>
      </c>
      <c r="BG21" s="342">
        <v>100.331</v>
      </c>
      <c r="BH21" s="342">
        <v>5119.4319999999998</v>
      </c>
      <c r="BI21" s="342">
        <v>0</v>
      </c>
      <c r="BJ21" s="342">
        <v>0</v>
      </c>
      <c r="BK21" s="342">
        <v>1000</v>
      </c>
      <c r="BL21" s="170"/>
    </row>
    <row r="22" spans="1:64" ht="13.35" customHeight="1">
      <c r="A22" s="9" t="s">
        <v>18</v>
      </c>
      <c r="B22" s="98">
        <f t="shared" si="3"/>
        <v>10586304.973999998</v>
      </c>
      <c r="C22" s="298">
        <v>7336152.8799999999</v>
      </c>
      <c r="D22" s="342">
        <v>0</v>
      </c>
      <c r="E22" s="342">
        <v>0</v>
      </c>
      <c r="F22" s="342">
        <v>0</v>
      </c>
      <c r="G22" s="298">
        <v>15209.825999999999</v>
      </c>
      <c r="H22" s="342">
        <v>0</v>
      </c>
      <c r="I22" s="342">
        <v>49297.64</v>
      </c>
      <c r="J22" s="298">
        <v>31500</v>
      </c>
      <c r="K22" s="342">
        <v>0</v>
      </c>
      <c r="L22" s="342">
        <v>58950.857000000004</v>
      </c>
      <c r="M22" s="298">
        <v>23939</v>
      </c>
      <c r="N22" s="298">
        <v>0</v>
      </c>
      <c r="O22" s="342">
        <v>1074856.368</v>
      </c>
      <c r="P22" s="342">
        <v>0</v>
      </c>
      <c r="Q22" s="342">
        <v>0</v>
      </c>
      <c r="R22" s="342">
        <v>34037.267999999996</v>
      </c>
      <c r="S22" s="342">
        <v>94364.59</v>
      </c>
      <c r="T22" s="342">
        <v>0</v>
      </c>
      <c r="U22" s="342">
        <v>0</v>
      </c>
      <c r="V22" s="342">
        <v>0</v>
      </c>
      <c r="W22" s="342">
        <v>0</v>
      </c>
      <c r="X22" s="342">
        <v>14098</v>
      </c>
      <c r="Y22" s="342">
        <v>0</v>
      </c>
      <c r="Z22" s="342">
        <v>11431.893</v>
      </c>
      <c r="AA22" s="342">
        <v>0</v>
      </c>
      <c r="AB22" s="342">
        <v>0</v>
      </c>
      <c r="AC22" s="342">
        <v>0</v>
      </c>
      <c r="AD22" s="342">
        <v>354965</v>
      </c>
      <c r="AE22" s="342">
        <v>5719.1239999999998</v>
      </c>
      <c r="AF22" s="342">
        <v>0</v>
      </c>
      <c r="AG22" s="342">
        <v>0</v>
      </c>
      <c r="AH22" s="342">
        <v>11236.451999999999</v>
      </c>
      <c r="AI22" s="342">
        <v>0</v>
      </c>
      <c r="AJ22" s="342">
        <v>70000</v>
      </c>
      <c r="AK22" s="342">
        <v>0</v>
      </c>
      <c r="AL22" s="342">
        <v>0</v>
      </c>
      <c r="AM22" s="342">
        <v>44399.093000000001</v>
      </c>
      <c r="AN22" s="342">
        <v>0</v>
      </c>
      <c r="AO22" s="342">
        <v>0</v>
      </c>
      <c r="AP22" s="342">
        <v>0</v>
      </c>
      <c r="AQ22" s="342">
        <v>0</v>
      </c>
      <c r="AR22" s="342">
        <v>0</v>
      </c>
      <c r="AS22" s="342">
        <v>5336.6019999999999</v>
      </c>
      <c r="AT22" s="342">
        <v>0</v>
      </c>
      <c r="AU22" s="342">
        <v>888993.7</v>
      </c>
      <c r="AV22" s="342">
        <v>0</v>
      </c>
      <c r="AW22" s="342">
        <v>31277.17</v>
      </c>
      <c r="AX22" s="342">
        <v>0</v>
      </c>
      <c r="AY22" s="342">
        <v>0</v>
      </c>
      <c r="AZ22" s="342">
        <v>18220.149000000001</v>
      </c>
      <c r="BA22" s="342">
        <v>0</v>
      </c>
      <c r="BB22" s="342">
        <v>305280</v>
      </c>
      <c r="BC22" s="342">
        <v>0</v>
      </c>
      <c r="BD22" s="342">
        <v>0</v>
      </c>
      <c r="BE22" s="342">
        <v>53664.362000000001</v>
      </c>
      <c r="BF22" s="342">
        <v>0</v>
      </c>
      <c r="BG22" s="342">
        <v>0</v>
      </c>
      <c r="BH22" s="342">
        <v>46375</v>
      </c>
      <c r="BI22" s="342">
        <v>0</v>
      </c>
      <c r="BJ22" s="342">
        <v>0</v>
      </c>
      <c r="BK22" s="342">
        <v>7000</v>
      </c>
      <c r="BL22" s="170"/>
    </row>
    <row r="23" spans="1:64" ht="13.35" customHeight="1">
      <c r="A23" s="9" t="s">
        <v>19</v>
      </c>
      <c r="B23" s="98">
        <f t="shared" si="3"/>
        <v>0</v>
      </c>
      <c r="C23" s="342">
        <v>0</v>
      </c>
      <c r="D23" s="342">
        <v>0</v>
      </c>
      <c r="E23" s="342">
        <v>0</v>
      </c>
      <c r="F23" s="342">
        <v>0</v>
      </c>
      <c r="G23" s="342">
        <v>0</v>
      </c>
      <c r="H23" s="342">
        <v>0</v>
      </c>
      <c r="I23" s="342">
        <v>0</v>
      </c>
      <c r="J23" s="342">
        <v>0</v>
      </c>
      <c r="K23" s="342">
        <v>0</v>
      </c>
      <c r="L23" s="298">
        <v>0</v>
      </c>
      <c r="M23" s="342">
        <v>0</v>
      </c>
      <c r="N23" s="342">
        <v>0</v>
      </c>
      <c r="O23" s="342">
        <v>0</v>
      </c>
      <c r="P23" s="342">
        <v>0</v>
      </c>
      <c r="Q23" s="342">
        <v>0</v>
      </c>
      <c r="R23" s="342">
        <v>0</v>
      </c>
      <c r="S23" s="342">
        <v>0</v>
      </c>
      <c r="T23" s="342">
        <v>0</v>
      </c>
      <c r="U23" s="342">
        <v>0</v>
      </c>
      <c r="V23" s="342">
        <v>0</v>
      </c>
      <c r="W23" s="342">
        <v>0</v>
      </c>
      <c r="X23" s="342">
        <v>0</v>
      </c>
      <c r="Y23" s="342">
        <v>0</v>
      </c>
      <c r="Z23" s="342">
        <v>0</v>
      </c>
      <c r="AA23" s="342">
        <v>0</v>
      </c>
      <c r="AB23" s="342">
        <v>0</v>
      </c>
      <c r="AC23" s="342">
        <v>0</v>
      </c>
      <c r="AD23" s="342">
        <v>0</v>
      </c>
      <c r="AE23" s="342">
        <v>0</v>
      </c>
      <c r="AF23" s="342">
        <v>0</v>
      </c>
      <c r="AG23" s="342">
        <v>0</v>
      </c>
      <c r="AH23" s="342">
        <v>0</v>
      </c>
      <c r="AI23" s="342">
        <v>0</v>
      </c>
      <c r="AJ23" s="342">
        <v>0</v>
      </c>
      <c r="AK23" s="342">
        <v>0</v>
      </c>
      <c r="AL23" s="342">
        <v>0</v>
      </c>
      <c r="AM23" s="342">
        <v>0</v>
      </c>
      <c r="AN23" s="342">
        <v>0</v>
      </c>
      <c r="AO23" s="342">
        <v>0</v>
      </c>
      <c r="AP23" s="342">
        <v>0</v>
      </c>
      <c r="AQ23" s="342">
        <v>0</v>
      </c>
      <c r="AR23" s="342">
        <v>0</v>
      </c>
      <c r="AS23" s="342">
        <v>0</v>
      </c>
      <c r="AT23" s="342">
        <v>0</v>
      </c>
      <c r="AU23" s="342">
        <v>0</v>
      </c>
      <c r="AV23" s="342">
        <v>0</v>
      </c>
      <c r="AW23" s="342">
        <v>0</v>
      </c>
      <c r="AX23" s="342">
        <v>0</v>
      </c>
      <c r="AY23" s="342">
        <v>0</v>
      </c>
      <c r="AZ23" s="342">
        <v>0</v>
      </c>
      <c r="BA23" s="342">
        <v>0</v>
      </c>
      <c r="BB23" s="342">
        <v>0</v>
      </c>
      <c r="BC23" s="342">
        <v>0</v>
      </c>
      <c r="BD23" s="342">
        <v>0</v>
      </c>
      <c r="BE23" s="342">
        <v>0</v>
      </c>
      <c r="BF23" s="342">
        <v>0</v>
      </c>
      <c r="BG23" s="342">
        <v>0</v>
      </c>
      <c r="BH23" s="342">
        <v>0</v>
      </c>
      <c r="BI23" s="342">
        <v>0</v>
      </c>
      <c r="BJ23" s="342">
        <v>0</v>
      </c>
      <c r="BK23" s="342">
        <v>0</v>
      </c>
      <c r="BL23" s="170"/>
    </row>
    <row r="24" spans="1:64" ht="13.35" customHeight="1">
      <c r="A24" s="9" t="s">
        <v>20</v>
      </c>
      <c r="B24" s="98">
        <f t="shared" si="3"/>
        <v>15808105.713999996</v>
      </c>
      <c r="C24" s="298">
        <v>9199688.2139999997</v>
      </c>
      <c r="D24" s="298">
        <v>5811.5820000000003</v>
      </c>
      <c r="E24" s="298">
        <v>195279.788</v>
      </c>
      <c r="F24" s="298">
        <v>29221.773000000001</v>
      </c>
      <c r="G24" s="298">
        <v>28414.882000000001</v>
      </c>
      <c r="H24" s="298">
        <v>15653.337</v>
      </c>
      <c r="I24" s="342">
        <v>205993.16</v>
      </c>
      <c r="J24" s="298">
        <v>382391.97899999999</v>
      </c>
      <c r="K24" s="298">
        <v>53513.875999999997</v>
      </c>
      <c r="L24" s="298">
        <v>89798.923999999999</v>
      </c>
      <c r="M24" s="298">
        <v>34645.853000000003</v>
      </c>
      <c r="N24" s="298">
        <v>15177.236000000001</v>
      </c>
      <c r="O24" s="342">
        <v>895596.26899999997</v>
      </c>
      <c r="P24" s="342">
        <v>23626.138999999999</v>
      </c>
      <c r="Q24" s="342">
        <v>33327.006999999998</v>
      </c>
      <c r="R24" s="342">
        <v>213832.29</v>
      </c>
      <c r="S24" s="342">
        <v>119494.955</v>
      </c>
      <c r="T24" s="342">
        <v>0</v>
      </c>
      <c r="U24" s="342">
        <v>186328</v>
      </c>
      <c r="V24" s="342">
        <v>0</v>
      </c>
      <c r="W24" s="342">
        <v>65854.475999999995</v>
      </c>
      <c r="X24" s="342">
        <v>412316.68199999997</v>
      </c>
      <c r="Y24" s="342">
        <v>103563</v>
      </c>
      <c r="Z24" s="342">
        <v>39561.214999999997</v>
      </c>
      <c r="AA24" s="342">
        <v>0</v>
      </c>
      <c r="AB24" s="342">
        <v>120428</v>
      </c>
      <c r="AC24" s="342">
        <v>125410</v>
      </c>
      <c r="AD24" s="342">
        <v>528321</v>
      </c>
      <c r="AE24" s="342">
        <v>13432.232</v>
      </c>
      <c r="AF24" s="342">
        <v>0</v>
      </c>
      <c r="AG24" s="342">
        <v>78653.600999999995</v>
      </c>
      <c r="AH24" s="342">
        <v>30271.119999999999</v>
      </c>
      <c r="AI24" s="342">
        <v>0</v>
      </c>
      <c r="AJ24" s="342">
        <v>112649.54</v>
      </c>
      <c r="AK24" s="342">
        <v>42520.582999999999</v>
      </c>
      <c r="AL24" s="342">
        <v>104540.147</v>
      </c>
      <c r="AM24" s="342">
        <v>178172.28899999999</v>
      </c>
      <c r="AN24" s="342">
        <v>18712.384999999998</v>
      </c>
      <c r="AO24" s="342">
        <v>32.61</v>
      </c>
      <c r="AP24" s="342">
        <v>8037.549</v>
      </c>
      <c r="AQ24" s="342">
        <v>43.040999999999997</v>
      </c>
      <c r="AR24" s="342">
        <v>32921.004000000001</v>
      </c>
      <c r="AS24" s="342">
        <v>104937.598</v>
      </c>
      <c r="AT24" s="342">
        <v>25755.116000000002</v>
      </c>
      <c r="AU24" s="342">
        <v>496533.397</v>
      </c>
      <c r="AV24" s="342">
        <v>0</v>
      </c>
      <c r="AW24" s="342">
        <v>87844.69</v>
      </c>
      <c r="AX24" s="342">
        <v>0</v>
      </c>
      <c r="AY24" s="342">
        <v>53246.542000000001</v>
      </c>
      <c r="AZ24" s="342">
        <v>226211.50700000001</v>
      </c>
      <c r="BA24" s="342">
        <v>72558</v>
      </c>
      <c r="BB24" s="342">
        <v>277387.73700000002</v>
      </c>
      <c r="BC24" s="342">
        <v>70276.679999999993</v>
      </c>
      <c r="BD24" s="342">
        <v>0</v>
      </c>
      <c r="BE24" s="342">
        <v>171711.981</v>
      </c>
      <c r="BF24" s="342">
        <v>26698.362000000001</v>
      </c>
      <c r="BG24" s="342">
        <v>15048.732</v>
      </c>
      <c r="BH24" s="342">
        <v>172339.769</v>
      </c>
      <c r="BI24" s="342">
        <v>53723.468000000001</v>
      </c>
      <c r="BJ24" s="342">
        <v>0</v>
      </c>
      <c r="BK24" s="342">
        <v>210596.397</v>
      </c>
      <c r="BL24" s="170"/>
    </row>
    <row r="25" spans="1:64" ht="13.35" customHeight="1">
      <c r="A25" s="10"/>
      <c r="B25" s="100"/>
      <c r="C25" s="342"/>
      <c r="D25" s="342"/>
      <c r="E25" s="342"/>
      <c r="F25" s="342"/>
      <c r="G25" s="342"/>
      <c r="H25" s="342"/>
      <c r="I25" s="342"/>
      <c r="J25" s="342"/>
      <c r="K25" s="342"/>
      <c r="L25" s="342"/>
      <c r="M25" s="342"/>
      <c r="N25" s="342"/>
      <c r="O25" s="342"/>
      <c r="P25" s="342"/>
      <c r="Q25" s="342"/>
      <c r="R25" s="342"/>
      <c r="S25" s="342"/>
      <c r="T25" s="342"/>
      <c r="U25" s="342"/>
      <c r="V25" s="342"/>
      <c r="W25" s="342"/>
      <c r="X25" s="342"/>
      <c r="Y25" s="342"/>
      <c r="Z25" s="342"/>
      <c r="AA25" s="342"/>
      <c r="AB25" s="342"/>
      <c r="AC25" s="342"/>
      <c r="AD25" s="342"/>
      <c r="AE25" s="342"/>
      <c r="AF25" s="342"/>
      <c r="AG25" s="342"/>
      <c r="AH25" s="342"/>
      <c r="AI25" s="342"/>
      <c r="AJ25" s="342"/>
      <c r="AK25" s="342"/>
      <c r="AL25" s="342"/>
      <c r="AM25" s="342"/>
      <c r="AN25" s="342"/>
      <c r="AO25" s="342"/>
      <c r="AP25" s="342"/>
      <c r="AQ25" s="342"/>
      <c r="AR25" s="342"/>
      <c r="AS25" s="342"/>
      <c r="AT25" s="342"/>
      <c r="AU25" s="342"/>
      <c r="AV25" s="342"/>
      <c r="AW25" s="342"/>
      <c r="AX25" s="342"/>
      <c r="AY25" s="342"/>
      <c r="AZ25" s="342"/>
      <c r="BA25" s="342"/>
      <c r="BB25" s="342"/>
      <c r="BC25" s="342"/>
      <c r="BD25" s="342"/>
      <c r="BE25" s="342"/>
      <c r="BF25" s="342"/>
      <c r="BG25" s="342"/>
      <c r="BH25" s="342"/>
      <c r="BI25" s="342"/>
      <c r="BJ25" s="342"/>
      <c r="BK25" s="342"/>
      <c r="BL25" s="170"/>
    </row>
    <row r="26" spans="1:64" ht="13.35" customHeight="1">
      <c r="A26" s="18" t="s">
        <v>21</v>
      </c>
      <c r="B26" s="101">
        <f>SUM(B7-B16)</f>
        <v>3228644.797999993</v>
      </c>
      <c r="C26" s="346">
        <f t="shared" ref="C26:BK26" si="4">SUM(C7-C16)</f>
        <v>2171320.0470000021</v>
      </c>
      <c r="D26" s="346">
        <f t="shared" si="4"/>
        <v>14643.052000000003</v>
      </c>
      <c r="E26" s="346">
        <f t="shared" si="4"/>
        <v>29.714999999996508</v>
      </c>
      <c r="F26" s="346">
        <f t="shared" si="4"/>
        <v>-1.0000000038417056E-3</v>
      </c>
      <c r="G26" s="346">
        <f t="shared" si="4"/>
        <v>5278.2329999999929</v>
      </c>
      <c r="H26" s="346">
        <f t="shared" si="4"/>
        <v>5848.7590000000018</v>
      </c>
      <c r="I26" s="346">
        <f t="shared" si="4"/>
        <v>26716.027999999933</v>
      </c>
      <c r="J26" s="346">
        <f t="shared" si="4"/>
        <v>4807.3850000000093</v>
      </c>
      <c r="K26" s="346">
        <f t="shared" si="4"/>
        <v>1669.9140000000043</v>
      </c>
      <c r="L26" s="346">
        <f t="shared" si="4"/>
        <v>309.66899999999441</v>
      </c>
      <c r="M26" s="346">
        <f t="shared" si="4"/>
        <v>5232</v>
      </c>
      <c r="N26" s="346">
        <f t="shared" si="4"/>
        <v>7469.9840000000004</v>
      </c>
      <c r="O26" s="346">
        <f t="shared" si="4"/>
        <v>27167.148999999743</v>
      </c>
      <c r="P26" s="346">
        <f t="shared" si="4"/>
        <v>2890.122000000003</v>
      </c>
      <c r="Q26" s="346">
        <f t="shared" si="4"/>
        <v>706.26699999999255</v>
      </c>
      <c r="R26" s="346">
        <f t="shared" si="4"/>
        <v>84205.325000000012</v>
      </c>
      <c r="S26" s="346">
        <f t="shared" si="4"/>
        <v>49260.184999999998</v>
      </c>
      <c r="T26" s="346">
        <f t="shared" si="4"/>
        <v>0</v>
      </c>
      <c r="U26" s="346">
        <f t="shared" si="4"/>
        <v>44938</v>
      </c>
      <c r="V26" s="346">
        <f t="shared" si="4"/>
        <v>0</v>
      </c>
      <c r="W26" s="346">
        <f t="shared" si="4"/>
        <v>0</v>
      </c>
      <c r="X26" s="346">
        <f t="shared" si="4"/>
        <v>12.911000000080094</v>
      </c>
      <c r="Y26" s="346">
        <f t="shared" si="4"/>
        <v>417</v>
      </c>
      <c r="Z26" s="346">
        <f t="shared" si="4"/>
        <v>42635.843000000008</v>
      </c>
      <c r="AA26" s="346">
        <f t="shared" si="4"/>
        <v>0</v>
      </c>
      <c r="AB26" s="346">
        <f t="shared" si="4"/>
        <v>-14485</v>
      </c>
      <c r="AC26" s="346">
        <f t="shared" si="4"/>
        <v>-8102</v>
      </c>
      <c r="AD26" s="346">
        <f t="shared" si="4"/>
        <v>149</v>
      </c>
      <c r="AE26" s="346">
        <f t="shared" si="4"/>
        <v>-10763.161</v>
      </c>
      <c r="AF26" s="346">
        <f t="shared" si="4"/>
        <v>0</v>
      </c>
      <c r="AG26" s="346">
        <f t="shared" si="4"/>
        <v>0</v>
      </c>
      <c r="AH26" s="346">
        <f t="shared" si="4"/>
        <v>0</v>
      </c>
      <c r="AI26" s="346">
        <f t="shared" si="4"/>
        <v>0</v>
      </c>
      <c r="AJ26" s="346">
        <f t="shared" si="4"/>
        <v>139.15000000002328</v>
      </c>
      <c r="AK26" s="346">
        <f t="shared" si="4"/>
        <v>4343.4980000000069</v>
      </c>
      <c r="AL26" s="346">
        <f t="shared" si="4"/>
        <v>436.99199999999837</v>
      </c>
      <c r="AM26" s="346">
        <f t="shared" si="4"/>
        <v>281497.47100000002</v>
      </c>
      <c r="AN26" s="346">
        <f t="shared" si="4"/>
        <v>45292.379000000001</v>
      </c>
      <c r="AO26" s="346">
        <f t="shared" si="4"/>
        <v>38.615999999999993</v>
      </c>
      <c r="AP26" s="346">
        <f t="shared" si="4"/>
        <v>3955.2800000000025</v>
      </c>
      <c r="AQ26" s="346">
        <f t="shared" si="4"/>
        <v>-2.9469999999999956</v>
      </c>
      <c r="AR26" s="346">
        <f t="shared" si="4"/>
        <v>12133.483000000007</v>
      </c>
      <c r="AS26" s="346">
        <f t="shared" si="4"/>
        <v>1215.6970000000147</v>
      </c>
      <c r="AT26" s="346">
        <f t="shared" si="4"/>
        <v>17623.402999999998</v>
      </c>
      <c r="AU26" s="346">
        <f t="shared" si="4"/>
        <v>-13693.500999999931</v>
      </c>
      <c r="AV26" s="346">
        <f t="shared" si="4"/>
        <v>0</v>
      </c>
      <c r="AW26" s="346">
        <f t="shared" si="4"/>
        <v>359.03999999997905</v>
      </c>
      <c r="AX26" s="346">
        <f t="shared" si="4"/>
        <v>0</v>
      </c>
      <c r="AY26" s="346">
        <f t="shared" si="4"/>
        <v>1096.9930000000022</v>
      </c>
      <c r="AZ26" s="346">
        <f t="shared" si="4"/>
        <v>198762.17100000009</v>
      </c>
      <c r="BA26" s="346">
        <f t="shared" ca="1" si="4"/>
        <v>-33099117</v>
      </c>
      <c r="BB26" s="346">
        <f t="shared" si="4"/>
        <v>25.785999999847263</v>
      </c>
      <c r="BC26" s="346">
        <f t="shared" si="4"/>
        <v>17317.714999999997</v>
      </c>
      <c r="BD26" s="346">
        <f t="shared" si="4"/>
        <v>0</v>
      </c>
      <c r="BE26" s="346">
        <f t="shared" si="4"/>
        <v>4296.9919999999693</v>
      </c>
      <c r="BF26" s="346">
        <f t="shared" si="4"/>
        <v>33631.456000000006</v>
      </c>
      <c r="BG26" s="346">
        <f t="shared" si="4"/>
        <v>465.36199999999735</v>
      </c>
      <c r="BH26" s="346">
        <f t="shared" si="4"/>
        <v>9.9999998928979039E-4</v>
      </c>
      <c r="BI26" s="346">
        <f t="shared" si="4"/>
        <v>3691.4659999999858</v>
      </c>
      <c r="BJ26" s="346">
        <f t="shared" si="4"/>
        <v>0</v>
      </c>
      <c r="BK26" s="346">
        <f t="shared" si="4"/>
        <v>145545.86900000001</v>
      </c>
      <c r="BL26" s="170"/>
    </row>
    <row r="27" spans="1:64" ht="13.35" customHeight="1" thickBot="1">
      <c r="A27" s="106"/>
      <c r="B27" s="103"/>
      <c r="C27" s="348"/>
      <c r="D27" s="347"/>
      <c r="E27" s="347"/>
      <c r="F27" s="347"/>
      <c r="G27" s="347"/>
      <c r="H27" s="347"/>
      <c r="I27" s="347"/>
      <c r="J27" s="347"/>
      <c r="K27" s="347"/>
      <c r="L27" s="347"/>
      <c r="M27" s="347"/>
      <c r="N27" s="347"/>
      <c r="O27" s="347"/>
      <c r="P27" s="347"/>
      <c r="Q27" s="347"/>
      <c r="R27" s="347"/>
      <c r="S27" s="347"/>
      <c r="T27" s="347"/>
      <c r="U27" s="347"/>
      <c r="V27" s="347"/>
      <c r="W27" s="347"/>
      <c r="X27" s="347"/>
      <c r="Y27" s="347"/>
      <c r="Z27" s="347"/>
      <c r="AA27" s="347"/>
      <c r="AB27" s="347"/>
      <c r="AC27" s="347"/>
      <c r="AD27" s="347"/>
      <c r="AE27" s="347"/>
      <c r="AF27" s="347"/>
      <c r="AG27" s="347"/>
      <c r="AH27" s="347"/>
      <c r="AI27" s="347"/>
      <c r="AJ27" s="347"/>
      <c r="AK27" s="347"/>
      <c r="AL27" s="347"/>
      <c r="AM27" s="347"/>
      <c r="AN27" s="347"/>
      <c r="AO27" s="347"/>
      <c r="AP27" s="347"/>
      <c r="AQ27" s="347"/>
      <c r="AR27" s="347"/>
      <c r="AS27" s="347"/>
      <c r="AT27" s="347"/>
      <c r="AU27" s="347"/>
      <c r="AV27" s="347"/>
      <c r="AW27" s="347"/>
      <c r="AX27" s="347"/>
      <c r="AY27" s="347"/>
      <c r="AZ27" s="347"/>
      <c r="BA27" s="347"/>
      <c r="BB27" s="347"/>
      <c r="BC27" s="347"/>
      <c r="BD27" s="347"/>
      <c r="BE27" s="347"/>
      <c r="BF27" s="347"/>
      <c r="BG27" s="347"/>
      <c r="BH27" s="347"/>
      <c r="BI27" s="347"/>
      <c r="BJ27" s="347"/>
      <c r="BK27" s="347"/>
      <c r="BL27" s="170"/>
    </row>
    <row r="28" spans="1:64" ht="13.35" customHeight="1" thickBot="1">
      <c r="A28" s="41" t="s">
        <v>22</v>
      </c>
      <c r="B28" s="99"/>
      <c r="C28" s="343"/>
      <c r="D28" s="343"/>
      <c r="E28" s="343"/>
      <c r="F28" s="343"/>
      <c r="G28" s="343"/>
      <c r="H28" s="343"/>
      <c r="I28" s="343"/>
      <c r="J28" s="343"/>
      <c r="K28" s="343"/>
      <c r="L28" s="343"/>
      <c r="M28" s="343"/>
      <c r="N28" s="343"/>
      <c r="O28" s="343"/>
      <c r="P28" s="343"/>
      <c r="Q28" s="343"/>
      <c r="R28" s="343"/>
      <c r="S28" s="343"/>
      <c r="T28" s="343"/>
      <c r="U28" s="343"/>
      <c r="V28" s="343"/>
      <c r="W28" s="343"/>
      <c r="X28" s="343"/>
      <c r="Y28" s="343"/>
      <c r="Z28" s="343"/>
      <c r="AA28" s="343"/>
      <c r="AB28" s="343"/>
      <c r="AC28" s="343"/>
      <c r="AD28" s="343"/>
      <c r="AE28" s="343"/>
      <c r="AF28" s="343"/>
      <c r="AG28" s="343"/>
      <c r="AH28" s="343"/>
      <c r="AI28" s="343"/>
      <c r="AJ28" s="343"/>
      <c r="AK28" s="343"/>
      <c r="AL28" s="343"/>
      <c r="AM28" s="343"/>
      <c r="AN28" s="343"/>
      <c r="AO28" s="343"/>
      <c r="AP28" s="343"/>
      <c r="AQ28" s="343"/>
      <c r="AR28" s="343"/>
      <c r="AS28" s="343"/>
      <c r="AT28" s="343"/>
      <c r="AU28" s="343"/>
      <c r="AV28" s="343"/>
      <c r="AW28" s="343"/>
      <c r="AX28" s="343"/>
      <c r="AY28" s="343"/>
      <c r="AZ28" s="343"/>
      <c r="BA28" s="343"/>
      <c r="BB28" s="343"/>
      <c r="BC28" s="343"/>
      <c r="BD28" s="343"/>
      <c r="BE28" s="343"/>
      <c r="BF28" s="343"/>
      <c r="BG28" s="343"/>
      <c r="BH28" s="343"/>
      <c r="BI28" s="343"/>
      <c r="BJ28" s="343"/>
      <c r="BK28" s="343"/>
      <c r="BL28" s="170"/>
    </row>
    <row r="29" spans="1:64" ht="13.35" customHeight="1">
      <c r="A29" s="17" t="s">
        <v>23</v>
      </c>
      <c r="B29" s="96">
        <f>SUM(B30:B33)</f>
        <v>8357600.6970000006</v>
      </c>
      <c r="C29" s="345">
        <f t="shared" ref="C29:BK29" si="5">SUM(C30:C33)</f>
        <v>5151701</v>
      </c>
      <c r="D29" s="345">
        <f t="shared" si="5"/>
        <v>0</v>
      </c>
      <c r="E29" s="345">
        <f t="shared" si="5"/>
        <v>0</v>
      </c>
      <c r="F29" s="345">
        <f t="shared" si="5"/>
        <v>36353.241999999998</v>
      </c>
      <c r="G29" s="345">
        <f t="shared" si="5"/>
        <v>0</v>
      </c>
      <c r="H29" s="345">
        <f t="shared" si="5"/>
        <v>0</v>
      </c>
      <c r="I29" s="345">
        <f t="shared" si="5"/>
        <v>0</v>
      </c>
      <c r="J29" s="345">
        <f t="shared" si="5"/>
        <v>419489.49</v>
      </c>
      <c r="K29" s="345">
        <f t="shared" si="5"/>
        <v>0</v>
      </c>
      <c r="L29" s="345">
        <f t="shared" si="5"/>
        <v>18346</v>
      </c>
      <c r="M29" s="345">
        <f t="shared" si="5"/>
        <v>0</v>
      </c>
      <c r="N29" s="345">
        <f t="shared" si="5"/>
        <v>7427.6319999999996</v>
      </c>
      <c r="O29" s="345">
        <f t="shared" si="5"/>
        <v>305210.96100000001</v>
      </c>
      <c r="P29" s="345">
        <f t="shared" si="5"/>
        <v>11.337</v>
      </c>
      <c r="Q29" s="345">
        <f t="shared" si="5"/>
        <v>15500</v>
      </c>
      <c r="R29" s="345">
        <f t="shared" si="5"/>
        <v>102010.398</v>
      </c>
      <c r="S29" s="345">
        <f t="shared" si="5"/>
        <v>43427.932000000001</v>
      </c>
      <c r="T29" s="345">
        <f t="shared" si="5"/>
        <v>0</v>
      </c>
      <c r="U29" s="345">
        <f t="shared" si="5"/>
        <v>37761</v>
      </c>
      <c r="V29" s="345">
        <f t="shared" si="5"/>
        <v>0</v>
      </c>
      <c r="W29" s="345">
        <f t="shared" si="5"/>
        <v>200369.22199999998</v>
      </c>
      <c r="X29" s="345">
        <f t="shared" si="5"/>
        <v>188235.10200000001</v>
      </c>
      <c r="Y29" s="345">
        <f t="shared" si="5"/>
        <v>0</v>
      </c>
      <c r="Z29" s="345">
        <f t="shared" si="5"/>
        <v>21000</v>
      </c>
      <c r="AA29" s="345">
        <f t="shared" si="5"/>
        <v>0</v>
      </c>
      <c r="AB29" s="345">
        <f t="shared" si="5"/>
        <v>27178</v>
      </c>
      <c r="AC29" s="345">
        <f t="shared" si="5"/>
        <v>0</v>
      </c>
      <c r="AD29" s="345">
        <f t="shared" si="5"/>
        <v>43075</v>
      </c>
      <c r="AE29" s="345">
        <f t="shared" si="5"/>
        <v>7615</v>
      </c>
      <c r="AF29" s="345">
        <f t="shared" si="5"/>
        <v>0</v>
      </c>
      <c r="AG29" s="345">
        <f t="shared" si="5"/>
        <v>42143.33</v>
      </c>
      <c r="AH29" s="345">
        <f t="shared" si="5"/>
        <v>0</v>
      </c>
      <c r="AI29" s="345">
        <f t="shared" si="5"/>
        <v>0</v>
      </c>
      <c r="AJ29" s="345">
        <f t="shared" si="5"/>
        <v>40254</v>
      </c>
      <c r="AK29" s="345">
        <f t="shared" si="5"/>
        <v>40470.665999999997</v>
      </c>
      <c r="AL29" s="345">
        <f t="shared" si="5"/>
        <v>0</v>
      </c>
      <c r="AM29" s="345">
        <f t="shared" si="5"/>
        <v>276742</v>
      </c>
      <c r="AN29" s="345">
        <f t="shared" si="5"/>
        <v>31550</v>
      </c>
      <c r="AO29" s="345">
        <f t="shared" si="5"/>
        <v>0</v>
      </c>
      <c r="AP29" s="345">
        <f t="shared" si="5"/>
        <v>0</v>
      </c>
      <c r="AQ29" s="345">
        <f t="shared" si="5"/>
        <v>17.884999999999998</v>
      </c>
      <c r="AR29" s="345">
        <f t="shared" si="5"/>
        <v>0</v>
      </c>
      <c r="AS29" s="345">
        <f>SUM(AS30:AS32)</f>
        <v>0</v>
      </c>
      <c r="AT29" s="345">
        <f t="shared" si="5"/>
        <v>0</v>
      </c>
      <c r="AU29" s="345">
        <f t="shared" si="5"/>
        <v>217909.7</v>
      </c>
      <c r="AV29" s="345">
        <f t="shared" si="5"/>
        <v>0</v>
      </c>
      <c r="AW29" s="345">
        <f t="shared" si="5"/>
        <v>52137.673000000003</v>
      </c>
      <c r="AX29" s="345">
        <f t="shared" si="5"/>
        <v>0</v>
      </c>
      <c r="AY29" s="345">
        <f t="shared" si="5"/>
        <v>17886</v>
      </c>
      <c r="AZ29" s="345">
        <f t="shared" si="5"/>
        <v>198763.36799999999</v>
      </c>
      <c r="BA29" s="345">
        <f t="shared" si="5"/>
        <v>86468</v>
      </c>
      <c r="BB29" s="345">
        <f t="shared" si="5"/>
        <v>295607.65000000002</v>
      </c>
      <c r="BC29" s="345">
        <f t="shared" si="5"/>
        <v>49771.237999999998</v>
      </c>
      <c r="BD29" s="345">
        <f t="shared" si="5"/>
        <v>0</v>
      </c>
      <c r="BE29" s="345">
        <f t="shared" si="5"/>
        <v>0</v>
      </c>
      <c r="BF29" s="345">
        <f t="shared" si="5"/>
        <v>32226</v>
      </c>
      <c r="BG29" s="345">
        <f t="shared" si="5"/>
        <v>22886</v>
      </c>
      <c r="BH29" s="345">
        <f t="shared" si="5"/>
        <v>124911</v>
      </c>
      <c r="BI29" s="345">
        <f t="shared" si="5"/>
        <v>21099</v>
      </c>
      <c r="BJ29" s="345">
        <f t="shared" si="5"/>
        <v>0</v>
      </c>
      <c r="BK29" s="345">
        <f t="shared" si="5"/>
        <v>182045.87099999998</v>
      </c>
      <c r="BL29" s="170"/>
    </row>
    <row r="30" spans="1:64" ht="13.35" customHeight="1">
      <c r="A30" s="9" t="s">
        <v>24</v>
      </c>
      <c r="B30" s="98">
        <f t="shared" ref="B30:B33" si="6">SUM(C30:BK30)</f>
        <v>409605.20699999994</v>
      </c>
      <c r="C30" s="342">
        <v>0</v>
      </c>
      <c r="D30" s="298">
        <v>0</v>
      </c>
      <c r="E30" s="298">
        <v>0</v>
      </c>
      <c r="F30" s="342">
        <v>0</v>
      </c>
      <c r="G30" s="342">
        <v>0</v>
      </c>
      <c r="H30" s="342">
        <v>0</v>
      </c>
      <c r="I30" s="342">
        <v>0</v>
      </c>
      <c r="J30" s="298">
        <v>100329.117</v>
      </c>
      <c r="K30" s="298">
        <v>0</v>
      </c>
      <c r="L30" s="342">
        <v>0</v>
      </c>
      <c r="M30" s="342">
        <v>0</v>
      </c>
      <c r="N30" s="342">
        <v>0</v>
      </c>
      <c r="O30" s="342">
        <v>170560.96100000001</v>
      </c>
      <c r="P30" s="342">
        <v>0</v>
      </c>
      <c r="Q30" s="342">
        <v>0</v>
      </c>
      <c r="R30" s="342">
        <v>0</v>
      </c>
      <c r="S30" s="342">
        <v>0</v>
      </c>
      <c r="T30" s="342">
        <v>0</v>
      </c>
      <c r="U30" s="342">
        <v>0</v>
      </c>
      <c r="V30" s="342">
        <v>0</v>
      </c>
      <c r="W30" s="342">
        <v>0</v>
      </c>
      <c r="X30" s="342">
        <v>0</v>
      </c>
      <c r="Y30" s="342">
        <v>0</v>
      </c>
      <c r="Z30" s="342">
        <v>0</v>
      </c>
      <c r="AA30" s="342">
        <v>0</v>
      </c>
      <c r="AB30" s="342">
        <v>0</v>
      </c>
      <c r="AC30" s="342">
        <v>0</v>
      </c>
      <c r="AD30" s="342">
        <v>0</v>
      </c>
      <c r="AE30" s="342">
        <v>0</v>
      </c>
      <c r="AF30" s="342">
        <v>0</v>
      </c>
      <c r="AG30" s="342">
        <v>0</v>
      </c>
      <c r="AH30" s="342">
        <v>0</v>
      </c>
      <c r="AI30" s="342">
        <v>0</v>
      </c>
      <c r="AJ30" s="342">
        <v>0</v>
      </c>
      <c r="AK30" s="342">
        <v>750.93</v>
      </c>
      <c r="AL30" s="342">
        <v>0</v>
      </c>
      <c r="AM30" s="342">
        <v>0</v>
      </c>
      <c r="AN30" s="342">
        <v>0</v>
      </c>
      <c r="AO30" s="342">
        <v>0</v>
      </c>
      <c r="AP30" s="342">
        <v>0</v>
      </c>
      <c r="AQ30" s="342">
        <v>0</v>
      </c>
      <c r="AR30" s="342">
        <v>0</v>
      </c>
      <c r="AS30" s="342">
        <v>0</v>
      </c>
      <c r="AT30" s="342">
        <v>0</v>
      </c>
      <c r="AU30" s="342">
        <v>73098.8</v>
      </c>
      <c r="AV30" s="342">
        <v>0</v>
      </c>
      <c r="AW30" s="342">
        <v>0</v>
      </c>
      <c r="AX30" s="342">
        <v>0</v>
      </c>
      <c r="AY30" s="342">
        <v>0</v>
      </c>
      <c r="AZ30" s="342">
        <v>0</v>
      </c>
      <c r="BA30" s="342">
        <v>0</v>
      </c>
      <c r="BB30" s="342">
        <v>20000</v>
      </c>
      <c r="BC30" s="342">
        <v>0</v>
      </c>
      <c r="BD30" s="342">
        <v>0</v>
      </c>
      <c r="BE30" s="342">
        <v>0</v>
      </c>
      <c r="BF30" s="342">
        <v>0</v>
      </c>
      <c r="BG30" s="342">
        <v>0</v>
      </c>
      <c r="BH30" s="342">
        <v>0</v>
      </c>
      <c r="BI30" s="342">
        <v>0</v>
      </c>
      <c r="BJ30" s="342">
        <v>0</v>
      </c>
      <c r="BK30" s="342">
        <v>44865.398999999998</v>
      </c>
      <c r="BL30" s="170"/>
    </row>
    <row r="31" spans="1:64" ht="13.35" customHeight="1">
      <c r="A31" s="9" t="s">
        <v>25</v>
      </c>
      <c r="B31" s="98">
        <f t="shared" si="6"/>
        <v>47550</v>
      </c>
      <c r="C31" s="342">
        <v>0</v>
      </c>
      <c r="D31" s="342">
        <v>0</v>
      </c>
      <c r="E31" s="298">
        <v>0</v>
      </c>
      <c r="F31" s="342">
        <v>0</v>
      </c>
      <c r="G31" s="342">
        <v>0</v>
      </c>
      <c r="H31" s="342">
        <v>0</v>
      </c>
      <c r="I31" s="298">
        <v>0</v>
      </c>
      <c r="J31" s="298">
        <v>0</v>
      </c>
      <c r="K31" s="342">
        <v>0</v>
      </c>
      <c r="L31" s="342">
        <v>0</v>
      </c>
      <c r="M31" s="342">
        <v>0</v>
      </c>
      <c r="N31" s="342">
        <v>0</v>
      </c>
      <c r="O31" s="342">
        <v>0</v>
      </c>
      <c r="P31" s="342">
        <v>0</v>
      </c>
      <c r="Q31" s="342">
        <v>0</v>
      </c>
      <c r="R31" s="342">
        <v>0</v>
      </c>
      <c r="S31" s="342">
        <v>0</v>
      </c>
      <c r="T31" s="342">
        <v>0</v>
      </c>
      <c r="U31" s="342">
        <v>0</v>
      </c>
      <c r="V31" s="342">
        <v>0</v>
      </c>
      <c r="W31" s="342">
        <v>0</v>
      </c>
      <c r="X31" s="342">
        <v>0</v>
      </c>
      <c r="Y31" s="342">
        <v>0</v>
      </c>
      <c r="Z31" s="342">
        <v>0</v>
      </c>
      <c r="AA31" s="342">
        <v>0</v>
      </c>
      <c r="AB31" s="342">
        <v>0</v>
      </c>
      <c r="AC31" s="342">
        <v>0</v>
      </c>
      <c r="AD31" s="342">
        <v>0</v>
      </c>
      <c r="AE31" s="342">
        <v>0</v>
      </c>
      <c r="AF31" s="342">
        <v>0</v>
      </c>
      <c r="AG31" s="342">
        <v>0</v>
      </c>
      <c r="AH31" s="342">
        <v>0</v>
      </c>
      <c r="AI31" s="342">
        <v>0</v>
      </c>
      <c r="AJ31" s="342">
        <v>0</v>
      </c>
      <c r="AK31" s="342">
        <v>0</v>
      </c>
      <c r="AL31" s="342">
        <v>0</v>
      </c>
      <c r="AM31" s="342">
        <v>0</v>
      </c>
      <c r="AN31" s="342">
        <v>0</v>
      </c>
      <c r="AO31" s="342">
        <v>0</v>
      </c>
      <c r="AP31" s="342">
        <v>0</v>
      </c>
      <c r="AQ31" s="342">
        <v>0</v>
      </c>
      <c r="AR31" s="342">
        <v>0</v>
      </c>
      <c r="AS31" s="342">
        <v>0</v>
      </c>
      <c r="AT31" s="342">
        <v>0</v>
      </c>
      <c r="AU31" s="342">
        <v>47550</v>
      </c>
      <c r="AV31" s="342">
        <v>0</v>
      </c>
      <c r="AW31" s="342">
        <v>0</v>
      </c>
      <c r="AX31" s="342">
        <v>0</v>
      </c>
      <c r="AY31" s="342">
        <v>0</v>
      </c>
      <c r="AZ31" s="342">
        <v>0</v>
      </c>
      <c r="BA31" s="342">
        <v>0</v>
      </c>
      <c r="BB31" s="342">
        <v>0</v>
      </c>
      <c r="BC31" s="342">
        <v>0</v>
      </c>
      <c r="BD31" s="342">
        <v>0</v>
      </c>
      <c r="BE31" s="342">
        <v>0</v>
      </c>
      <c r="BF31" s="342">
        <v>0</v>
      </c>
      <c r="BG31" s="342">
        <v>0</v>
      </c>
      <c r="BH31" s="342">
        <v>0</v>
      </c>
      <c r="BI31" s="342">
        <v>0</v>
      </c>
      <c r="BJ31" s="342">
        <v>0</v>
      </c>
      <c r="BK31" s="342">
        <v>0</v>
      </c>
      <c r="BL31" s="170"/>
    </row>
    <row r="32" spans="1:64" ht="13.35" customHeight="1">
      <c r="A32" s="9" t="s">
        <v>19</v>
      </c>
      <c r="B32" s="98">
        <f t="shared" si="6"/>
        <v>4459568.1720000003</v>
      </c>
      <c r="C32" s="342">
        <v>2029099</v>
      </c>
      <c r="D32" s="298">
        <v>0</v>
      </c>
      <c r="E32" s="298">
        <v>0</v>
      </c>
      <c r="F32" s="298">
        <v>36353.241999999998</v>
      </c>
      <c r="G32" s="342">
        <v>0</v>
      </c>
      <c r="H32" s="342">
        <v>0</v>
      </c>
      <c r="I32" s="298">
        <v>0</v>
      </c>
      <c r="J32" s="298">
        <v>244581.07800000001</v>
      </c>
      <c r="K32" s="298">
        <v>0</v>
      </c>
      <c r="L32" s="298">
        <v>18346</v>
      </c>
      <c r="M32" s="298">
        <v>0</v>
      </c>
      <c r="N32" s="298">
        <v>7427.6319999999996</v>
      </c>
      <c r="O32" s="342">
        <v>134650</v>
      </c>
      <c r="P32" s="342">
        <v>10.356999999999999</v>
      </c>
      <c r="Q32" s="342">
        <v>15500</v>
      </c>
      <c r="R32" s="342">
        <v>102010.398</v>
      </c>
      <c r="S32" s="342">
        <v>42964</v>
      </c>
      <c r="T32" s="342">
        <v>0</v>
      </c>
      <c r="U32" s="342">
        <v>33761</v>
      </c>
      <c r="V32" s="342">
        <v>0</v>
      </c>
      <c r="W32" s="342">
        <v>149954.20199999999</v>
      </c>
      <c r="X32" s="342">
        <v>186170.22200000001</v>
      </c>
      <c r="Y32" s="342">
        <v>0</v>
      </c>
      <c r="Z32" s="342">
        <v>21000</v>
      </c>
      <c r="AA32" s="342">
        <v>0</v>
      </c>
      <c r="AB32" s="342">
        <v>14169</v>
      </c>
      <c r="AC32" s="342">
        <v>0</v>
      </c>
      <c r="AD32" s="342">
        <v>26865</v>
      </c>
      <c r="AE32" s="342">
        <v>7615</v>
      </c>
      <c r="AF32" s="342">
        <v>0</v>
      </c>
      <c r="AG32" s="342">
        <v>41211</v>
      </c>
      <c r="AH32" s="342">
        <v>0</v>
      </c>
      <c r="AI32" s="342">
        <v>0</v>
      </c>
      <c r="AJ32" s="342">
        <v>38975</v>
      </c>
      <c r="AK32" s="342">
        <v>37868</v>
      </c>
      <c r="AL32" s="342">
        <v>0</v>
      </c>
      <c r="AM32" s="342">
        <v>276576</v>
      </c>
      <c r="AN32" s="342">
        <v>31550</v>
      </c>
      <c r="AO32" s="342">
        <v>0</v>
      </c>
      <c r="AP32" s="342">
        <v>0</v>
      </c>
      <c r="AQ32" s="342">
        <v>17.151</v>
      </c>
      <c r="AR32" s="342">
        <v>0</v>
      </c>
      <c r="AS32" s="342">
        <v>0</v>
      </c>
      <c r="AT32" s="342">
        <v>0</v>
      </c>
      <c r="AU32" s="342">
        <v>97260.9</v>
      </c>
      <c r="AV32" s="342">
        <v>0</v>
      </c>
      <c r="AW32" s="342">
        <v>52137.673000000003</v>
      </c>
      <c r="AX32" s="342">
        <v>0</v>
      </c>
      <c r="AY32" s="342">
        <v>17886</v>
      </c>
      <c r="AZ32" s="342">
        <v>162533.36799999999</v>
      </c>
      <c r="BA32" s="342">
        <v>86268</v>
      </c>
      <c r="BB32" s="342">
        <v>258546.65</v>
      </c>
      <c r="BC32" s="342">
        <v>49771.237999999998</v>
      </c>
      <c r="BD32" s="342">
        <v>0</v>
      </c>
      <c r="BE32" s="342">
        <v>0</v>
      </c>
      <c r="BF32" s="342">
        <v>32226</v>
      </c>
      <c r="BG32" s="342">
        <v>22886</v>
      </c>
      <c r="BH32" s="342">
        <v>61927</v>
      </c>
      <c r="BI32" s="342">
        <v>17408</v>
      </c>
      <c r="BJ32" s="342">
        <v>0</v>
      </c>
      <c r="BK32" s="342">
        <v>104044.061</v>
      </c>
      <c r="BL32" s="170"/>
    </row>
    <row r="33" spans="1:64" ht="13.35" customHeight="1">
      <c r="A33" s="9" t="s">
        <v>26</v>
      </c>
      <c r="B33" s="98">
        <f t="shared" si="6"/>
        <v>3440877.318</v>
      </c>
      <c r="C33" s="342">
        <v>3122602</v>
      </c>
      <c r="D33" s="342">
        <v>0</v>
      </c>
      <c r="E33" s="298">
        <v>0</v>
      </c>
      <c r="F33" s="298">
        <v>0</v>
      </c>
      <c r="G33" s="342">
        <v>0</v>
      </c>
      <c r="H33" s="342">
        <v>0</v>
      </c>
      <c r="I33" s="342">
        <v>0</v>
      </c>
      <c r="J33" s="342">
        <v>74579.294999999998</v>
      </c>
      <c r="K33" s="298">
        <v>0</v>
      </c>
      <c r="L33" s="298">
        <v>0</v>
      </c>
      <c r="M33" s="298">
        <v>0</v>
      </c>
      <c r="N33" s="298">
        <v>0</v>
      </c>
      <c r="O33" s="342">
        <v>0</v>
      </c>
      <c r="P33" s="342">
        <v>0.98</v>
      </c>
      <c r="Q33" s="342">
        <v>0</v>
      </c>
      <c r="R33" s="342">
        <v>0</v>
      </c>
      <c r="S33" s="342">
        <v>463.93200000000002</v>
      </c>
      <c r="T33" s="342">
        <v>0</v>
      </c>
      <c r="U33" s="342">
        <v>4000</v>
      </c>
      <c r="V33" s="342">
        <v>0</v>
      </c>
      <c r="W33" s="342">
        <v>50415.02</v>
      </c>
      <c r="X33" s="342">
        <v>2064.88</v>
      </c>
      <c r="Y33" s="342">
        <v>0</v>
      </c>
      <c r="Z33" s="342">
        <v>0</v>
      </c>
      <c r="AA33" s="342">
        <v>0</v>
      </c>
      <c r="AB33" s="342">
        <v>13009</v>
      </c>
      <c r="AC33" s="342">
        <v>0</v>
      </c>
      <c r="AD33" s="342">
        <v>16210</v>
      </c>
      <c r="AE33" s="342">
        <v>0</v>
      </c>
      <c r="AF33" s="342">
        <v>0</v>
      </c>
      <c r="AG33" s="342">
        <v>932.33</v>
      </c>
      <c r="AH33" s="342">
        <v>0</v>
      </c>
      <c r="AI33" s="342">
        <v>0</v>
      </c>
      <c r="AJ33" s="342">
        <v>1279</v>
      </c>
      <c r="AK33" s="342">
        <v>1851.7360000000001</v>
      </c>
      <c r="AL33" s="342">
        <v>0</v>
      </c>
      <c r="AM33" s="342">
        <v>166</v>
      </c>
      <c r="AN33" s="342">
        <v>0</v>
      </c>
      <c r="AO33" s="342">
        <v>0</v>
      </c>
      <c r="AP33" s="342">
        <v>0</v>
      </c>
      <c r="AQ33" s="342">
        <v>0.73399999999999999</v>
      </c>
      <c r="AR33" s="342">
        <v>0</v>
      </c>
      <c r="AS33" s="170">
        <v>0</v>
      </c>
      <c r="AT33" s="342">
        <v>0</v>
      </c>
      <c r="AU33" s="342">
        <v>0</v>
      </c>
      <c r="AV33" s="342">
        <v>0</v>
      </c>
      <c r="AW33" s="342">
        <v>0</v>
      </c>
      <c r="AX33" s="342">
        <v>0</v>
      </c>
      <c r="AY33" s="342">
        <v>0</v>
      </c>
      <c r="AZ33" s="342">
        <v>36230</v>
      </c>
      <c r="BA33" s="342">
        <v>200</v>
      </c>
      <c r="BB33" s="342">
        <v>17061</v>
      </c>
      <c r="BC33" s="342">
        <v>0</v>
      </c>
      <c r="BD33" s="342">
        <v>0</v>
      </c>
      <c r="BE33" s="342">
        <v>0</v>
      </c>
      <c r="BF33" s="342">
        <v>0</v>
      </c>
      <c r="BG33" s="342">
        <v>0</v>
      </c>
      <c r="BH33" s="342">
        <v>62984</v>
      </c>
      <c r="BI33" s="342">
        <v>3691</v>
      </c>
      <c r="BJ33" s="342">
        <v>0</v>
      </c>
      <c r="BK33" s="342">
        <v>33136.411</v>
      </c>
      <c r="BL33" s="170"/>
    </row>
    <row r="34" spans="1:64" ht="13.35" customHeight="1">
      <c r="A34" s="14"/>
      <c r="B34" s="99"/>
      <c r="C34" s="343"/>
      <c r="D34" s="343"/>
      <c r="E34" s="343"/>
      <c r="F34" s="343"/>
      <c r="G34" s="343"/>
      <c r="H34" s="343"/>
      <c r="I34" s="343"/>
      <c r="J34" s="343"/>
      <c r="K34" s="343"/>
      <c r="L34" s="343"/>
      <c r="M34" s="343"/>
      <c r="N34" s="343"/>
      <c r="O34" s="343"/>
      <c r="P34" s="343"/>
      <c r="Q34" s="343"/>
      <c r="R34" s="343"/>
      <c r="S34" s="343"/>
      <c r="T34" s="343"/>
      <c r="U34" s="343"/>
      <c r="V34" s="343"/>
      <c r="W34" s="343"/>
      <c r="X34" s="343"/>
      <c r="Y34" s="343"/>
      <c r="Z34" s="343"/>
      <c r="AA34" s="343"/>
      <c r="AB34" s="343"/>
      <c r="AC34" s="343"/>
      <c r="AD34" s="343"/>
      <c r="AE34" s="343"/>
      <c r="AF34" s="343"/>
      <c r="AG34" s="343"/>
      <c r="AH34" s="343"/>
      <c r="AI34" s="343"/>
      <c r="AJ34" s="343"/>
      <c r="AK34" s="343"/>
      <c r="AL34" s="343"/>
      <c r="AM34" s="343"/>
      <c r="AN34" s="343"/>
      <c r="AO34" s="343"/>
      <c r="AP34" s="343"/>
      <c r="AQ34" s="343"/>
      <c r="AR34" s="343"/>
      <c r="AS34" s="343"/>
      <c r="AT34" s="343"/>
      <c r="AU34" s="343"/>
      <c r="AV34" s="343"/>
      <c r="AW34" s="343"/>
      <c r="AX34" s="343"/>
      <c r="AY34" s="343"/>
      <c r="AZ34" s="343"/>
      <c r="BA34" s="343"/>
      <c r="BB34" s="343"/>
      <c r="BC34" s="343"/>
      <c r="BD34" s="343"/>
      <c r="BE34" s="343"/>
      <c r="BF34" s="343"/>
      <c r="BG34" s="343"/>
      <c r="BH34" s="343"/>
      <c r="BI34" s="343"/>
      <c r="BJ34" s="343"/>
      <c r="BK34" s="343"/>
      <c r="BL34" s="170"/>
    </row>
    <row r="35" spans="1:64" ht="13.35" customHeight="1">
      <c r="A35" s="17" t="s">
        <v>27</v>
      </c>
      <c r="B35" s="96">
        <f>SUM(B36:B40)</f>
        <v>8906958.4959999993</v>
      </c>
      <c r="C35" s="345">
        <f t="shared" ref="C35:G35" si="7">SUM(C36:C40)</f>
        <v>5421701</v>
      </c>
      <c r="D35" s="345">
        <f t="shared" si="7"/>
        <v>14126</v>
      </c>
      <c r="E35" s="345">
        <f t="shared" si="7"/>
        <v>0</v>
      </c>
      <c r="F35" s="345">
        <f t="shared" si="7"/>
        <v>36353.241999999998</v>
      </c>
      <c r="G35" s="345">
        <f t="shared" si="7"/>
        <v>16595</v>
      </c>
      <c r="H35" s="345">
        <f>SUM(H36:H40)</f>
        <v>12125</v>
      </c>
      <c r="I35" s="345">
        <f t="shared" ref="I35:AQ35" si="8">SUM(I36:I40)</f>
        <v>0</v>
      </c>
      <c r="J35" s="345">
        <f t="shared" si="8"/>
        <v>419489.49</v>
      </c>
      <c r="K35" s="345">
        <f t="shared" si="8"/>
        <v>0</v>
      </c>
      <c r="L35" s="345">
        <f t="shared" si="8"/>
        <v>18346</v>
      </c>
      <c r="M35" s="345">
        <f t="shared" si="8"/>
        <v>0</v>
      </c>
      <c r="N35" s="345">
        <f t="shared" si="8"/>
        <v>7427.6319999999996</v>
      </c>
      <c r="O35" s="345">
        <f t="shared" si="8"/>
        <v>305210.96100000001</v>
      </c>
      <c r="P35" s="345">
        <f t="shared" si="8"/>
        <v>9.6370000000000005</v>
      </c>
      <c r="Q35" s="345">
        <f t="shared" si="8"/>
        <v>15500</v>
      </c>
      <c r="R35" s="345">
        <f t="shared" si="8"/>
        <v>102010.398</v>
      </c>
      <c r="S35" s="345">
        <f t="shared" si="8"/>
        <v>43427.932000000001</v>
      </c>
      <c r="T35" s="345">
        <f t="shared" si="8"/>
        <v>0</v>
      </c>
      <c r="U35" s="345">
        <f t="shared" si="8"/>
        <v>24922.5</v>
      </c>
      <c r="V35" s="345">
        <f t="shared" si="8"/>
        <v>0</v>
      </c>
      <c r="W35" s="345">
        <f t="shared" si="8"/>
        <v>200369.22200000001</v>
      </c>
      <c r="X35" s="345">
        <f t="shared" si="8"/>
        <v>188235.10199999998</v>
      </c>
      <c r="Y35" s="345">
        <f t="shared" si="8"/>
        <v>0</v>
      </c>
      <c r="Z35" s="345">
        <f t="shared" si="8"/>
        <v>21000</v>
      </c>
      <c r="AA35" s="345">
        <f t="shared" si="8"/>
        <v>0</v>
      </c>
      <c r="AB35" s="345">
        <f t="shared" si="8"/>
        <v>27178</v>
      </c>
      <c r="AC35" s="345">
        <f t="shared" si="8"/>
        <v>0</v>
      </c>
      <c r="AD35" s="345">
        <f t="shared" si="8"/>
        <v>43075</v>
      </c>
      <c r="AE35" s="345">
        <f t="shared" si="8"/>
        <v>7615</v>
      </c>
      <c r="AF35" s="345">
        <f t="shared" si="8"/>
        <v>0</v>
      </c>
      <c r="AG35" s="345">
        <f t="shared" si="8"/>
        <v>42643.33</v>
      </c>
      <c r="AH35" s="345">
        <f t="shared" si="8"/>
        <v>8016</v>
      </c>
      <c r="AI35" s="345">
        <f t="shared" si="8"/>
        <v>0</v>
      </c>
      <c r="AJ35" s="345">
        <f t="shared" si="8"/>
        <v>40254</v>
      </c>
      <c r="AK35" s="345">
        <f t="shared" si="8"/>
        <v>40470.665999999997</v>
      </c>
      <c r="AL35" s="345">
        <f t="shared" si="8"/>
        <v>25010</v>
      </c>
      <c r="AM35" s="345">
        <f t="shared" si="8"/>
        <v>276742</v>
      </c>
      <c r="AN35" s="345">
        <f t="shared" si="8"/>
        <v>31550</v>
      </c>
      <c r="AO35" s="345">
        <f t="shared" si="8"/>
        <v>0</v>
      </c>
      <c r="AP35" s="345">
        <f t="shared" si="8"/>
        <v>9772</v>
      </c>
      <c r="AQ35" s="345">
        <f t="shared" si="8"/>
        <v>17.885000000000002</v>
      </c>
      <c r="AR35" s="345">
        <f>SUM(AR37:AR40)</f>
        <v>0</v>
      </c>
      <c r="AS35" s="345">
        <f t="shared" ref="AS35:BK35" si="9">SUM(AS36:AS40)</f>
        <v>188830</v>
      </c>
      <c r="AT35" s="345">
        <f t="shared" si="9"/>
        <v>17624</v>
      </c>
      <c r="AU35" s="345">
        <f t="shared" si="9"/>
        <v>217909.69999999998</v>
      </c>
      <c r="AV35" s="345">
        <f t="shared" si="9"/>
        <v>0</v>
      </c>
      <c r="AW35" s="345">
        <f t="shared" si="9"/>
        <v>52137.672999999995</v>
      </c>
      <c r="AX35" s="345">
        <f t="shared" si="9"/>
        <v>0</v>
      </c>
      <c r="AY35" s="345">
        <f t="shared" si="9"/>
        <v>17886</v>
      </c>
      <c r="AZ35" s="345">
        <f t="shared" si="9"/>
        <v>198763.36799999999</v>
      </c>
      <c r="BA35" s="345">
        <f t="shared" si="9"/>
        <v>86068</v>
      </c>
      <c r="BB35" s="345">
        <f t="shared" si="9"/>
        <v>295607.65000000002</v>
      </c>
      <c r="BC35" s="345">
        <f t="shared" si="9"/>
        <v>49771.237999999998</v>
      </c>
      <c r="BD35" s="345">
        <f t="shared" si="9"/>
        <v>0</v>
      </c>
      <c r="BE35" s="345">
        <f t="shared" si="9"/>
        <v>0</v>
      </c>
      <c r="BF35" s="345">
        <f t="shared" si="9"/>
        <v>32226</v>
      </c>
      <c r="BG35" s="345">
        <f t="shared" si="9"/>
        <v>22886</v>
      </c>
      <c r="BH35" s="345">
        <f t="shared" si="9"/>
        <v>124911</v>
      </c>
      <c r="BI35" s="345">
        <f t="shared" si="9"/>
        <v>21099</v>
      </c>
      <c r="BJ35" s="345">
        <f t="shared" si="9"/>
        <v>0</v>
      </c>
      <c r="BK35" s="345">
        <f t="shared" si="9"/>
        <v>182045.87</v>
      </c>
      <c r="BL35" s="170"/>
    </row>
    <row r="36" spans="1:64" ht="13.35" customHeight="1">
      <c r="A36" s="9" t="s">
        <v>28</v>
      </c>
      <c r="B36" s="98">
        <f t="shared" ref="B36:B40" si="10">SUM(C36:BK36)</f>
        <v>3237446.5879999995</v>
      </c>
      <c r="C36" s="298">
        <v>1492445</v>
      </c>
      <c r="D36" s="298">
        <v>0</v>
      </c>
      <c r="E36" s="342">
        <v>0</v>
      </c>
      <c r="F36" s="342">
        <v>0</v>
      </c>
      <c r="G36" s="342">
        <v>0</v>
      </c>
      <c r="H36" s="342">
        <v>0</v>
      </c>
      <c r="I36" s="342">
        <v>0</v>
      </c>
      <c r="J36" s="298">
        <v>352670.13400000002</v>
      </c>
      <c r="K36" s="342">
        <v>0</v>
      </c>
      <c r="L36" s="342">
        <v>0</v>
      </c>
      <c r="M36" s="342">
        <v>0</v>
      </c>
      <c r="N36" s="342">
        <v>0</v>
      </c>
      <c r="O36" s="342">
        <v>165641.31700000001</v>
      </c>
      <c r="P36" s="342">
        <v>0</v>
      </c>
      <c r="Q36" s="342">
        <v>0</v>
      </c>
      <c r="R36" s="342">
        <v>62116.368000000002</v>
      </c>
      <c r="S36" s="342">
        <v>0</v>
      </c>
      <c r="T36" s="342">
        <v>0</v>
      </c>
      <c r="U36" s="342">
        <v>0</v>
      </c>
      <c r="V36" s="342">
        <v>0</v>
      </c>
      <c r="W36" s="342">
        <v>0</v>
      </c>
      <c r="X36" s="342">
        <v>188207.54199999999</v>
      </c>
      <c r="Y36" s="342">
        <v>0</v>
      </c>
      <c r="Z36" s="342">
        <v>0</v>
      </c>
      <c r="AA36" s="342">
        <v>0</v>
      </c>
      <c r="AB36" s="342">
        <v>0</v>
      </c>
      <c r="AC36" s="342">
        <v>0</v>
      </c>
      <c r="AD36" s="342">
        <v>0</v>
      </c>
      <c r="AE36" s="342">
        <v>0</v>
      </c>
      <c r="AF36" s="342">
        <v>0</v>
      </c>
      <c r="AG36" s="342">
        <v>41211</v>
      </c>
      <c r="AH36" s="342">
        <v>0</v>
      </c>
      <c r="AI36" s="342">
        <v>0</v>
      </c>
      <c r="AJ36" s="342">
        <v>0</v>
      </c>
      <c r="AK36" s="342">
        <v>0</v>
      </c>
      <c r="AL36" s="342">
        <v>0</v>
      </c>
      <c r="AM36" s="342">
        <v>276576</v>
      </c>
      <c r="AN36" s="342">
        <v>0</v>
      </c>
      <c r="AO36" s="342">
        <v>0</v>
      </c>
      <c r="AP36" s="342">
        <v>0</v>
      </c>
      <c r="AQ36" s="342">
        <v>0</v>
      </c>
      <c r="AR36" s="170">
        <v>0</v>
      </c>
      <c r="AS36" s="342">
        <v>188830</v>
      </c>
      <c r="AT36" s="342">
        <v>0</v>
      </c>
      <c r="AU36" s="342">
        <v>124436.4</v>
      </c>
      <c r="AV36" s="342">
        <v>0</v>
      </c>
      <c r="AW36" s="342">
        <v>0</v>
      </c>
      <c r="AX36" s="342">
        <v>0</v>
      </c>
      <c r="AY36" s="342">
        <v>0</v>
      </c>
      <c r="AZ36" s="342">
        <v>196903.36799999999</v>
      </c>
      <c r="BA36" s="342">
        <v>0</v>
      </c>
      <c r="BB36" s="342">
        <v>0</v>
      </c>
      <c r="BC36" s="342">
        <v>0</v>
      </c>
      <c r="BD36" s="342">
        <v>0</v>
      </c>
      <c r="BE36" s="342">
        <v>0</v>
      </c>
      <c r="BF36" s="342">
        <v>0</v>
      </c>
      <c r="BG36" s="342">
        <v>0</v>
      </c>
      <c r="BH36" s="342">
        <v>0</v>
      </c>
      <c r="BI36" s="342">
        <v>0</v>
      </c>
      <c r="BJ36" s="342">
        <v>0</v>
      </c>
      <c r="BK36" s="342">
        <v>148409.459</v>
      </c>
      <c r="BL36" s="170"/>
    </row>
    <row r="37" spans="1:64" ht="13.35" customHeight="1">
      <c r="A37" s="9" t="s">
        <v>29</v>
      </c>
      <c r="B37" s="98">
        <f t="shared" si="10"/>
        <v>1170936</v>
      </c>
      <c r="C37" s="298">
        <v>1001149</v>
      </c>
      <c r="D37" s="298">
        <v>0</v>
      </c>
      <c r="E37" s="298">
        <v>0</v>
      </c>
      <c r="F37" s="342">
        <v>0</v>
      </c>
      <c r="G37" s="298">
        <v>3000</v>
      </c>
      <c r="H37" s="342">
        <v>0</v>
      </c>
      <c r="I37" s="298">
        <v>0</v>
      </c>
      <c r="J37" s="342">
        <v>0</v>
      </c>
      <c r="K37" s="298">
        <v>0</v>
      </c>
      <c r="L37" s="298">
        <v>2000</v>
      </c>
      <c r="M37" s="298">
        <v>0</v>
      </c>
      <c r="N37" s="298">
        <v>0</v>
      </c>
      <c r="O37" s="342">
        <v>11500</v>
      </c>
      <c r="P37" s="342">
        <v>0</v>
      </c>
      <c r="Q37" s="342">
        <v>0</v>
      </c>
      <c r="R37" s="342">
        <v>0</v>
      </c>
      <c r="S37" s="342">
        <v>17208</v>
      </c>
      <c r="T37" s="342">
        <v>0</v>
      </c>
      <c r="U37" s="342">
        <v>0</v>
      </c>
      <c r="V37" s="342">
        <v>0</v>
      </c>
      <c r="W37" s="342">
        <v>0</v>
      </c>
      <c r="X37" s="342">
        <v>0</v>
      </c>
      <c r="Y37" s="342">
        <v>0</v>
      </c>
      <c r="Z37" s="342">
        <v>0</v>
      </c>
      <c r="AA37" s="342">
        <v>0</v>
      </c>
      <c r="AB37" s="342">
        <v>4033</v>
      </c>
      <c r="AC37" s="342">
        <v>0</v>
      </c>
      <c r="AD37" s="342">
        <v>1800</v>
      </c>
      <c r="AE37" s="342">
        <v>0</v>
      </c>
      <c r="AF37" s="342">
        <v>0</v>
      </c>
      <c r="AG37" s="342">
        <v>0</v>
      </c>
      <c r="AH37" s="342">
        <v>0</v>
      </c>
      <c r="AI37" s="342">
        <v>0</v>
      </c>
      <c r="AJ37" s="342">
        <v>8000</v>
      </c>
      <c r="AK37" s="342">
        <v>0</v>
      </c>
      <c r="AL37" s="342">
        <v>3000</v>
      </c>
      <c r="AM37" s="342">
        <v>0</v>
      </c>
      <c r="AN37" s="342">
        <v>12000</v>
      </c>
      <c r="AO37" s="342">
        <v>0</v>
      </c>
      <c r="AP37" s="342">
        <v>500</v>
      </c>
      <c r="AQ37" s="342">
        <v>0</v>
      </c>
      <c r="AR37" s="342">
        <v>0</v>
      </c>
      <c r="AS37" s="342">
        <v>0</v>
      </c>
      <c r="AT37" s="342">
        <v>0</v>
      </c>
      <c r="AU37" s="342">
        <v>24670</v>
      </c>
      <c r="AV37" s="342">
        <v>0</v>
      </c>
      <c r="AW37" s="342">
        <v>1076</v>
      </c>
      <c r="AX37" s="342">
        <v>0</v>
      </c>
      <c r="AY37" s="342">
        <v>0</v>
      </c>
      <c r="AZ37" s="342">
        <v>0</v>
      </c>
      <c r="BA37" s="342">
        <v>0</v>
      </c>
      <c r="BB37" s="342">
        <v>20000</v>
      </c>
      <c r="BC37" s="342">
        <v>0</v>
      </c>
      <c r="BD37" s="342">
        <v>0</v>
      </c>
      <c r="BE37" s="342">
        <v>0</v>
      </c>
      <c r="BF37" s="342">
        <v>10000</v>
      </c>
      <c r="BG37" s="342">
        <v>15000</v>
      </c>
      <c r="BH37" s="342">
        <v>36000</v>
      </c>
      <c r="BI37" s="342">
        <v>0</v>
      </c>
      <c r="BJ37" s="342">
        <v>0</v>
      </c>
      <c r="BK37" s="342">
        <v>0</v>
      </c>
      <c r="BL37" s="170"/>
    </row>
    <row r="38" spans="1:64" ht="13.35" customHeight="1">
      <c r="A38" s="9" t="s">
        <v>30</v>
      </c>
      <c r="B38" s="98">
        <f t="shared" si="10"/>
        <v>1470732.65</v>
      </c>
      <c r="C38" s="298">
        <v>1133281</v>
      </c>
      <c r="D38" s="342">
        <v>0</v>
      </c>
      <c r="E38" s="342">
        <v>0</v>
      </c>
      <c r="F38" s="342">
        <v>0</v>
      </c>
      <c r="G38" s="298">
        <v>0</v>
      </c>
      <c r="H38" s="342">
        <v>0</v>
      </c>
      <c r="I38" s="298">
        <v>0</v>
      </c>
      <c r="J38" s="342">
        <v>0</v>
      </c>
      <c r="K38" s="342">
        <v>0</v>
      </c>
      <c r="L38" s="342">
        <v>0</v>
      </c>
      <c r="M38" s="342">
        <v>0</v>
      </c>
      <c r="N38" s="342">
        <v>0</v>
      </c>
      <c r="O38" s="342">
        <v>0</v>
      </c>
      <c r="P38" s="342">
        <v>0</v>
      </c>
      <c r="Q38" s="342">
        <v>0</v>
      </c>
      <c r="R38" s="342">
        <v>0</v>
      </c>
      <c r="S38" s="342">
        <v>0</v>
      </c>
      <c r="T38" s="342">
        <v>0</v>
      </c>
      <c r="U38" s="342">
        <v>0</v>
      </c>
      <c r="V38" s="342">
        <v>0</v>
      </c>
      <c r="W38" s="342">
        <v>0</v>
      </c>
      <c r="X38" s="342">
        <v>0</v>
      </c>
      <c r="Y38" s="342">
        <v>0</v>
      </c>
      <c r="Z38" s="342">
        <v>0</v>
      </c>
      <c r="AA38" s="342">
        <v>0</v>
      </c>
      <c r="AB38" s="342">
        <v>0</v>
      </c>
      <c r="AC38" s="342">
        <v>0</v>
      </c>
      <c r="AD38" s="342">
        <v>0</v>
      </c>
      <c r="AE38" s="342">
        <v>0</v>
      </c>
      <c r="AF38" s="342">
        <v>0</v>
      </c>
      <c r="AG38" s="342">
        <v>0</v>
      </c>
      <c r="AH38" s="342">
        <v>0</v>
      </c>
      <c r="AI38" s="342">
        <v>0</v>
      </c>
      <c r="AJ38" s="342">
        <v>0</v>
      </c>
      <c r="AK38" s="342">
        <v>0</v>
      </c>
      <c r="AL38" s="342">
        <v>0</v>
      </c>
      <c r="AM38" s="342">
        <v>0</v>
      </c>
      <c r="AN38" s="342">
        <v>0</v>
      </c>
      <c r="AO38" s="342">
        <v>0</v>
      </c>
      <c r="AP38" s="342">
        <v>0</v>
      </c>
      <c r="AQ38" s="342">
        <v>0</v>
      </c>
      <c r="AR38" s="342">
        <v>0</v>
      </c>
      <c r="AS38" s="342">
        <v>0</v>
      </c>
      <c r="AT38" s="342">
        <v>0</v>
      </c>
      <c r="AU38" s="342">
        <v>20000</v>
      </c>
      <c r="AV38" s="342">
        <v>0</v>
      </c>
      <c r="AW38" s="342">
        <v>0</v>
      </c>
      <c r="AX38" s="342">
        <v>0</v>
      </c>
      <c r="AY38" s="342">
        <v>0</v>
      </c>
      <c r="AZ38" s="342">
        <v>0</v>
      </c>
      <c r="BA38" s="342">
        <v>35000</v>
      </c>
      <c r="BB38" s="342">
        <v>238451.65</v>
      </c>
      <c r="BC38" s="342">
        <v>0</v>
      </c>
      <c r="BD38" s="342">
        <v>0</v>
      </c>
      <c r="BE38" s="342">
        <v>0</v>
      </c>
      <c r="BF38" s="342">
        <v>0</v>
      </c>
      <c r="BG38" s="342">
        <v>0</v>
      </c>
      <c r="BH38" s="342">
        <v>44000</v>
      </c>
      <c r="BI38" s="342">
        <v>0</v>
      </c>
      <c r="BJ38" s="342">
        <v>0</v>
      </c>
      <c r="BK38" s="342">
        <v>0</v>
      </c>
      <c r="BL38" s="170"/>
    </row>
    <row r="39" spans="1:64" ht="13.35" customHeight="1">
      <c r="A39" s="9" t="s">
        <v>31</v>
      </c>
      <c r="B39" s="98">
        <f t="shared" si="10"/>
        <v>1303903.1290000002</v>
      </c>
      <c r="C39" s="298">
        <v>740580</v>
      </c>
      <c r="D39" s="298">
        <v>13526</v>
      </c>
      <c r="E39" s="298">
        <v>0</v>
      </c>
      <c r="F39" s="298">
        <v>29560.042000000001</v>
      </c>
      <c r="G39" s="298">
        <v>5000</v>
      </c>
      <c r="H39" s="342">
        <v>11125</v>
      </c>
      <c r="I39" s="298">
        <v>0</v>
      </c>
      <c r="J39" s="342">
        <v>3150</v>
      </c>
      <c r="K39" s="298">
        <v>0</v>
      </c>
      <c r="L39" s="298">
        <v>16346</v>
      </c>
      <c r="M39" s="298">
        <v>0</v>
      </c>
      <c r="N39" s="342">
        <v>4247.6319999999996</v>
      </c>
      <c r="O39" s="342">
        <v>63837.366000000002</v>
      </c>
      <c r="P39" s="342">
        <v>7.2569999999999997</v>
      </c>
      <c r="Q39" s="342">
        <v>12110</v>
      </c>
      <c r="R39" s="342">
        <v>0</v>
      </c>
      <c r="S39" s="342">
        <v>25356</v>
      </c>
      <c r="T39" s="342">
        <v>0</v>
      </c>
      <c r="U39" s="342">
        <v>10510</v>
      </c>
      <c r="V39" s="342">
        <v>0</v>
      </c>
      <c r="W39" s="342">
        <v>124216.022</v>
      </c>
      <c r="X39" s="342">
        <v>0</v>
      </c>
      <c r="Y39" s="342">
        <v>0</v>
      </c>
      <c r="Z39" s="342">
        <v>19500</v>
      </c>
      <c r="AA39" s="342">
        <v>0</v>
      </c>
      <c r="AB39" s="342">
        <v>19490</v>
      </c>
      <c r="AC39" s="342">
        <v>0</v>
      </c>
      <c r="AD39" s="342">
        <v>20000</v>
      </c>
      <c r="AE39" s="342">
        <v>7615</v>
      </c>
      <c r="AF39" s="342">
        <v>0</v>
      </c>
      <c r="AG39" s="342">
        <v>0</v>
      </c>
      <c r="AH39" s="342">
        <v>8016</v>
      </c>
      <c r="AI39" s="342">
        <v>0</v>
      </c>
      <c r="AJ39" s="342">
        <v>20975</v>
      </c>
      <c r="AK39" s="342">
        <v>17000</v>
      </c>
      <c r="AL39" s="342">
        <v>0</v>
      </c>
      <c r="AM39" s="342">
        <v>0</v>
      </c>
      <c r="AN39" s="342">
        <v>19350</v>
      </c>
      <c r="AO39" s="342">
        <v>0</v>
      </c>
      <c r="AP39" s="342">
        <v>7572</v>
      </c>
      <c r="AQ39" s="342">
        <v>0</v>
      </c>
      <c r="AR39" s="342">
        <v>0</v>
      </c>
      <c r="AS39" s="342">
        <v>0</v>
      </c>
      <c r="AT39" s="342">
        <v>0</v>
      </c>
      <c r="AU39" s="342">
        <v>14079.3</v>
      </c>
      <c r="AV39" s="342">
        <v>0</v>
      </c>
      <c r="AW39" s="342">
        <v>20917.672999999999</v>
      </c>
      <c r="AX39" s="342">
        <v>0</v>
      </c>
      <c r="AY39" s="342">
        <v>12285.837</v>
      </c>
      <c r="AZ39" s="342">
        <v>0</v>
      </c>
      <c r="BA39" s="342">
        <v>0</v>
      </c>
      <c r="BB39" s="342">
        <v>0</v>
      </c>
      <c r="BC39" s="342">
        <v>0</v>
      </c>
      <c r="BD39" s="342">
        <v>0</v>
      </c>
      <c r="BE39" s="342">
        <v>0</v>
      </c>
      <c r="BF39" s="342">
        <v>21569</v>
      </c>
      <c r="BG39" s="342">
        <v>7886</v>
      </c>
      <c r="BH39" s="342">
        <v>28076</v>
      </c>
      <c r="BI39" s="342">
        <v>0</v>
      </c>
      <c r="BJ39" s="342">
        <v>0</v>
      </c>
      <c r="BK39" s="342">
        <v>0</v>
      </c>
      <c r="BL39" s="170"/>
    </row>
    <row r="40" spans="1:64" ht="13.35" customHeight="1">
      <c r="A40" s="9" t="s">
        <v>26</v>
      </c>
      <c r="B40" s="98">
        <f t="shared" si="10"/>
        <v>1723940.1289999997</v>
      </c>
      <c r="C40" s="298">
        <v>1054246</v>
      </c>
      <c r="D40" s="298">
        <v>600</v>
      </c>
      <c r="E40" s="298">
        <v>0</v>
      </c>
      <c r="F40" s="298">
        <v>6793.2</v>
      </c>
      <c r="G40" s="298">
        <v>8595</v>
      </c>
      <c r="H40" s="342">
        <v>1000</v>
      </c>
      <c r="I40" s="298">
        <v>0</v>
      </c>
      <c r="J40" s="298">
        <v>63669.356</v>
      </c>
      <c r="K40" s="298">
        <v>0</v>
      </c>
      <c r="L40" s="298">
        <v>0</v>
      </c>
      <c r="M40" s="298">
        <v>0</v>
      </c>
      <c r="N40" s="298">
        <v>3180</v>
      </c>
      <c r="O40" s="342">
        <v>64232.277999999998</v>
      </c>
      <c r="P40" s="342">
        <v>2.38</v>
      </c>
      <c r="Q40" s="342">
        <v>3390</v>
      </c>
      <c r="R40" s="342">
        <v>39894.03</v>
      </c>
      <c r="S40" s="342">
        <v>863.93200000000002</v>
      </c>
      <c r="T40" s="342">
        <v>0</v>
      </c>
      <c r="U40" s="342">
        <v>14412.5</v>
      </c>
      <c r="V40" s="342">
        <v>0</v>
      </c>
      <c r="W40" s="342">
        <v>76153.2</v>
      </c>
      <c r="X40" s="342">
        <v>27.56</v>
      </c>
      <c r="Y40" s="342">
        <v>0</v>
      </c>
      <c r="Z40" s="342">
        <v>1500</v>
      </c>
      <c r="AA40" s="342">
        <v>0</v>
      </c>
      <c r="AB40" s="342">
        <v>3655</v>
      </c>
      <c r="AC40" s="342">
        <v>0</v>
      </c>
      <c r="AD40" s="342">
        <v>21275</v>
      </c>
      <c r="AE40" s="342">
        <v>0</v>
      </c>
      <c r="AF40" s="342">
        <v>0</v>
      </c>
      <c r="AG40" s="342">
        <v>1432.33</v>
      </c>
      <c r="AH40" s="342">
        <v>0</v>
      </c>
      <c r="AI40" s="342">
        <v>0</v>
      </c>
      <c r="AJ40" s="342">
        <v>11279</v>
      </c>
      <c r="AK40" s="342">
        <v>23470.666000000001</v>
      </c>
      <c r="AL40" s="342">
        <v>22010</v>
      </c>
      <c r="AM40" s="342">
        <v>166</v>
      </c>
      <c r="AN40" s="342">
        <v>200</v>
      </c>
      <c r="AO40" s="342">
        <v>0</v>
      </c>
      <c r="AP40" s="342">
        <v>1700</v>
      </c>
      <c r="AQ40" s="342">
        <v>17.885000000000002</v>
      </c>
      <c r="AR40" s="342">
        <v>0</v>
      </c>
      <c r="AS40" s="342">
        <v>0</v>
      </c>
      <c r="AT40" s="342">
        <v>17624</v>
      </c>
      <c r="AU40" s="342">
        <v>34724</v>
      </c>
      <c r="AV40" s="342">
        <v>0</v>
      </c>
      <c r="AW40" s="342">
        <v>30144</v>
      </c>
      <c r="AX40" s="342">
        <v>0</v>
      </c>
      <c r="AY40" s="342">
        <v>5600.1629999999996</v>
      </c>
      <c r="AZ40" s="342">
        <v>1860</v>
      </c>
      <c r="BA40" s="342">
        <v>51068</v>
      </c>
      <c r="BB40" s="342">
        <v>37156</v>
      </c>
      <c r="BC40" s="342">
        <v>49771.237999999998</v>
      </c>
      <c r="BD40" s="342">
        <v>0</v>
      </c>
      <c r="BE40" s="342">
        <v>0</v>
      </c>
      <c r="BF40" s="342">
        <v>657</v>
      </c>
      <c r="BG40" s="342">
        <v>0</v>
      </c>
      <c r="BH40" s="342">
        <v>16835</v>
      </c>
      <c r="BI40" s="342">
        <v>21099</v>
      </c>
      <c r="BJ40" s="342">
        <v>0</v>
      </c>
      <c r="BK40" s="342">
        <v>33636.411</v>
      </c>
      <c r="BL40" s="170"/>
    </row>
    <row r="41" spans="1:64" ht="13.35" customHeight="1" thickBot="1">
      <c r="A41" s="10"/>
      <c r="B41" s="100"/>
      <c r="C41" s="342"/>
      <c r="D41" s="342"/>
      <c r="E41" s="342"/>
      <c r="F41" s="342"/>
      <c r="G41" s="342"/>
      <c r="H41" s="342"/>
      <c r="I41" s="342"/>
      <c r="J41" s="342"/>
      <c r="K41" s="342"/>
      <c r="L41" s="342"/>
      <c r="M41" s="342"/>
      <c r="N41" s="342"/>
      <c r="O41" s="342"/>
      <c r="P41" s="342"/>
      <c r="Q41" s="342"/>
      <c r="R41" s="342"/>
      <c r="S41" s="342"/>
      <c r="T41" s="342"/>
      <c r="U41" s="342"/>
      <c r="V41" s="342"/>
      <c r="W41" s="342"/>
      <c r="X41" s="342"/>
      <c r="Y41" s="342"/>
      <c r="Z41" s="342"/>
      <c r="AA41" s="342"/>
      <c r="AB41" s="342"/>
      <c r="AC41" s="342"/>
      <c r="AD41" s="342"/>
      <c r="AE41" s="342"/>
      <c r="AF41" s="342"/>
      <c r="AG41" s="342"/>
      <c r="AH41" s="342"/>
      <c r="AI41" s="342"/>
      <c r="AJ41" s="342"/>
      <c r="AK41" s="342"/>
      <c r="AL41" s="342"/>
      <c r="AM41" s="342"/>
      <c r="AN41" s="342"/>
      <c r="AO41" s="342"/>
      <c r="AP41" s="342"/>
      <c r="AQ41" s="342"/>
      <c r="AR41" s="342"/>
      <c r="AS41" s="342"/>
      <c r="AT41" s="342"/>
      <c r="AU41" s="342"/>
      <c r="AV41" s="342"/>
      <c r="AW41" s="342"/>
      <c r="AX41" s="342"/>
      <c r="AY41" s="342"/>
      <c r="AZ41" s="342"/>
      <c r="BA41" s="342"/>
      <c r="BB41" s="342"/>
      <c r="BC41" s="342"/>
      <c r="BD41" s="342"/>
      <c r="BE41" s="342"/>
      <c r="BF41" s="342"/>
      <c r="BG41" s="342"/>
      <c r="BH41" s="342"/>
      <c r="BI41" s="342"/>
      <c r="BJ41" s="342"/>
      <c r="BK41" s="342"/>
      <c r="BL41" s="170"/>
    </row>
    <row r="42" spans="1:64" ht="13.35" customHeight="1" thickBot="1">
      <c r="A42" s="41" t="s">
        <v>32</v>
      </c>
      <c r="B42" s="105"/>
      <c r="C42" s="343"/>
      <c r="D42" s="343"/>
      <c r="E42" s="343"/>
      <c r="F42" s="343"/>
      <c r="G42" s="343"/>
      <c r="H42" s="343"/>
      <c r="I42" s="343"/>
      <c r="J42" s="343"/>
      <c r="K42" s="343"/>
      <c r="L42" s="343"/>
      <c r="M42" s="343"/>
      <c r="N42" s="343"/>
      <c r="O42" s="343"/>
      <c r="P42" s="343"/>
      <c r="Q42" s="343"/>
      <c r="R42" s="343"/>
      <c r="S42" s="343"/>
      <c r="T42" s="343"/>
      <c r="U42" s="343"/>
      <c r="V42" s="343"/>
      <c r="W42" s="343"/>
      <c r="X42" s="343"/>
      <c r="Y42" s="343"/>
      <c r="Z42" s="343"/>
      <c r="AA42" s="343"/>
      <c r="AB42" s="343"/>
      <c r="AC42" s="343"/>
      <c r="AD42" s="343"/>
      <c r="AE42" s="343"/>
      <c r="AF42" s="343"/>
      <c r="AG42" s="343"/>
      <c r="AH42" s="343"/>
      <c r="AI42" s="343"/>
      <c r="AJ42" s="343"/>
      <c r="AK42" s="343"/>
      <c r="AL42" s="343"/>
      <c r="AM42" s="343"/>
      <c r="AN42" s="343"/>
      <c r="AO42" s="343"/>
      <c r="AP42" s="343"/>
      <c r="AQ42" s="343"/>
      <c r="AR42" s="343"/>
      <c r="AS42" s="343"/>
      <c r="AT42" s="343"/>
      <c r="AU42" s="343"/>
      <c r="AV42" s="343"/>
      <c r="AW42" s="343"/>
      <c r="AX42" s="343"/>
      <c r="AY42" s="343"/>
      <c r="AZ42" s="343"/>
      <c r="BA42" s="343"/>
      <c r="BB42" s="343"/>
      <c r="BC42" s="343"/>
      <c r="BD42" s="343"/>
      <c r="BE42" s="343"/>
      <c r="BF42" s="343"/>
      <c r="BG42" s="343"/>
      <c r="BH42" s="343"/>
      <c r="BI42" s="343"/>
      <c r="BJ42" s="343"/>
      <c r="BK42" s="343"/>
      <c r="BL42" s="170"/>
    </row>
    <row r="43" spans="1:64" ht="13.35" customHeight="1">
      <c r="A43" s="19" t="s">
        <v>12</v>
      </c>
      <c r="B43" s="98">
        <f>B16</f>
        <v>37164709.505999997</v>
      </c>
      <c r="C43" s="342">
        <v>23276724.125</v>
      </c>
      <c r="D43" s="298">
        <v>16961.542999999998</v>
      </c>
      <c r="E43" s="298">
        <v>249262.114</v>
      </c>
      <c r="F43" s="298">
        <v>57422.077000000005</v>
      </c>
      <c r="G43" s="298">
        <v>71317.173999999999</v>
      </c>
      <c r="H43" s="298">
        <v>18039.240999999998</v>
      </c>
      <c r="I43" s="342">
        <v>484581.21200000006</v>
      </c>
      <c r="J43" s="298">
        <v>664566.05000000005</v>
      </c>
      <c r="K43" s="298">
        <v>84645.195999999996</v>
      </c>
      <c r="L43" s="298">
        <v>231921.554</v>
      </c>
      <c r="M43" s="298">
        <v>81407</v>
      </c>
      <c r="N43" s="298">
        <v>26877.465</v>
      </c>
      <c r="O43" s="342">
        <v>2679591.3319999999</v>
      </c>
      <c r="P43" s="342">
        <v>39598.428</v>
      </c>
      <c r="Q43" s="342">
        <v>52742.531000000003</v>
      </c>
      <c r="R43" s="342">
        <v>363535.40399999998</v>
      </c>
      <c r="S43" s="342">
        <v>368980.45500000002</v>
      </c>
      <c r="T43" s="342">
        <v>0</v>
      </c>
      <c r="U43" s="342">
        <v>238201</v>
      </c>
      <c r="V43" s="342">
        <v>0</v>
      </c>
      <c r="W43" s="342">
        <v>81823.748999999996</v>
      </c>
      <c r="X43" s="342">
        <v>532915.17999999993</v>
      </c>
      <c r="Y43" s="342">
        <v>175485</v>
      </c>
      <c r="Z43" s="342">
        <v>76182.884999999995</v>
      </c>
      <c r="AA43" s="342">
        <v>0</v>
      </c>
      <c r="AB43" s="342">
        <v>154208</v>
      </c>
      <c r="AC43" s="342">
        <v>164981</v>
      </c>
      <c r="AD43" s="342">
        <v>1118067</v>
      </c>
      <c r="AE43" s="342">
        <v>29864.875</v>
      </c>
      <c r="AF43" s="342">
        <v>0</v>
      </c>
      <c r="AG43" s="342">
        <v>118743.78599999999</v>
      </c>
      <c r="AH43" s="342">
        <v>53439.008999999998</v>
      </c>
      <c r="AI43" s="342">
        <v>0</v>
      </c>
      <c r="AJ43" s="342">
        <v>279968.90999999997</v>
      </c>
      <c r="AK43" s="342">
        <v>65860.334999999992</v>
      </c>
      <c r="AL43" s="342">
        <v>155484.125</v>
      </c>
      <c r="AM43" s="342">
        <v>301474.88800000004</v>
      </c>
      <c r="AN43" s="342">
        <v>31899.472999999998</v>
      </c>
      <c r="AO43" s="342">
        <v>59.433</v>
      </c>
      <c r="AP43" s="342">
        <v>16905.888999999999</v>
      </c>
      <c r="AQ43" s="342">
        <v>61.738999999999997</v>
      </c>
      <c r="AR43" s="342">
        <v>56750.317999999999</v>
      </c>
      <c r="AS43" s="342">
        <v>187868.66899999999</v>
      </c>
      <c r="AT43" s="342">
        <v>42376.597000000002</v>
      </c>
      <c r="AU43" s="342">
        <v>1866025.5989999999</v>
      </c>
      <c r="AV43" s="342">
        <v>0</v>
      </c>
      <c r="AW43" s="342">
        <v>176134.77000000002</v>
      </c>
      <c r="AX43" s="342">
        <v>0</v>
      </c>
      <c r="AY43" s="342">
        <v>69329.245999999999</v>
      </c>
      <c r="AZ43" s="342">
        <v>375464.10499999998</v>
      </c>
      <c r="BA43" s="342">
        <v>103696</v>
      </c>
      <c r="BB43" s="342">
        <v>785136.11300000013</v>
      </c>
      <c r="BC43" s="342">
        <v>96169.875</v>
      </c>
      <c r="BD43" s="342">
        <v>0</v>
      </c>
      <c r="BE43" s="342">
        <v>345537.29700000002</v>
      </c>
      <c r="BF43" s="342">
        <v>40897.394</v>
      </c>
      <c r="BG43" s="342">
        <v>25560.143</v>
      </c>
      <c r="BH43" s="342">
        <v>285468.54800000001</v>
      </c>
      <c r="BI43" s="342">
        <v>73996.437000000005</v>
      </c>
      <c r="BJ43" s="342">
        <v>0</v>
      </c>
      <c r="BK43" s="342">
        <v>270499.21799999999</v>
      </c>
      <c r="BL43" s="170"/>
    </row>
    <row r="44" spans="1:64" ht="13.35" customHeight="1">
      <c r="A44" s="19" t="s">
        <v>27</v>
      </c>
      <c r="B44" s="98">
        <f>B35</f>
        <v>8906958.4959999993</v>
      </c>
      <c r="C44" s="342">
        <v>5421701</v>
      </c>
      <c r="D44" s="298">
        <v>14126</v>
      </c>
      <c r="E44" s="298">
        <v>0</v>
      </c>
      <c r="F44" s="298">
        <v>36353.241999999998</v>
      </c>
      <c r="G44" s="298">
        <v>16595</v>
      </c>
      <c r="H44" s="342">
        <v>12125</v>
      </c>
      <c r="I44" s="298">
        <v>0</v>
      </c>
      <c r="J44" s="298">
        <v>419489.49</v>
      </c>
      <c r="K44" s="298">
        <v>0</v>
      </c>
      <c r="L44" s="298">
        <v>18346</v>
      </c>
      <c r="M44" s="298">
        <v>0</v>
      </c>
      <c r="N44" s="298">
        <v>7427.6319999999996</v>
      </c>
      <c r="O44" s="342">
        <v>305210.96100000001</v>
      </c>
      <c r="P44" s="342">
        <v>9.6370000000000005</v>
      </c>
      <c r="Q44" s="342">
        <v>15500</v>
      </c>
      <c r="R44" s="342">
        <v>102010.398</v>
      </c>
      <c r="S44" s="342">
        <v>43427.932000000001</v>
      </c>
      <c r="T44" s="342">
        <v>0</v>
      </c>
      <c r="U44" s="342">
        <v>24922.5</v>
      </c>
      <c r="V44" s="342">
        <v>0</v>
      </c>
      <c r="W44" s="342">
        <v>200369.22200000001</v>
      </c>
      <c r="X44" s="342">
        <v>188235.10199999998</v>
      </c>
      <c r="Y44" s="342">
        <v>0</v>
      </c>
      <c r="Z44" s="342">
        <v>21000</v>
      </c>
      <c r="AA44" s="342">
        <v>0</v>
      </c>
      <c r="AB44" s="342">
        <v>27178</v>
      </c>
      <c r="AC44" s="342">
        <v>0</v>
      </c>
      <c r="AD44" s="342">
        <v>43075</v>
      </c>
      <c r="AE44" s="342">
        <v>7615</v>
      </c>
      <c r="AF44" s="342">
        <v>0</v>
      </c>
      <c r="AG44" s="342">
        <v>42643.33</v>
      </c>
      <c r="AH44" s="342">
        <v>8016</v>
      </c>
      <c r="AI44" s="342">
        <v>0</v>
      </c>
      <c r="AJ44" s="342">
        <v>40254</v>
      </c>
      <c r="AK44" s="342">
        <v>40470.665999999997</v>
      </c>
      <c r="AL44" s="342">
        <v>25010</v>
      </c>
      <c r="AM44" s="342">
        <v>276742</v>
      </c>
      <c r="AN44" s="342">
        <v>31550</v>
      </c>
      <c r="AO44" s="342">
        <v>0</v>
      </c>
      <c r="AP44" s="342">
        <v>9772</v>
      </c>
      <c r="AQ44" s="342">
        <v>17.885000000000002</v>
      </c>
      <c r="AR44" s="342">
        <v>0</v>
      </c>
      <c r="AS44" s="342">
        <v>188830</v>
      </c>
      <c r="AT44" s="342">
        <v>17624</v>
      </c>
      <c r="AU44" s="342">
        <v>217909.69999999998</v>
      </c>
      <c r="AV44" s="342">
        <v>0</v>
      </c>
      <c r="AW44" s="342">
        <v>52137.672999999995</v>
      </c>
      <c r="AX44" s="342">
        <v>0</v>
      </c>
      <c r="AY44" s="342">
        <v>17886</v>
      </c>
      <c r="AZ44" s="342">
        <v>198763.36799999999</v>
      </c>
      <c r="BA44" s="342">
        <v>86068</v>
      </c>
      <c r="BB44" s="342">
        <v>295607.65000000002</v>
      </c>
      <c r="BC44" s="342">
        <v>49771.237999999998</v>
      </c>
      <c r="BD44" s="342">
        <v>0</v>
      </c>
      <c r="BE44" s="342">
        <v>0</v>
      </c>
      <c r="BF44" s="342">
        <v>32226</v>
      </c>
      <c r="BG44" s="342">
        <v>22886</v>
      </c>
      <c r="BH44" s="342">
        <v>124911</v>
      </c>
      <c r="BI44" s="342">
        <v>21099</v>
      </c>
      <c r="BJ44" s="342">
        <v>0</v>
      </c>
      <c r="BK44" s="342">
        <v>182045.87</v>
      </c>
      <c r="BL44" s="170"/>
    </row>
    <row r="45" spans="1:64" ht="13.35" customHeight="1">
      <c r="A45" s="10"/>
      <c r="B45" s="100"/>
      <c r="C45" s="342"/>
      <c r="D45" s="342"/>
      <c r="E45" s="342"/>
      <c r="F45" s="342"/>
      <c r="G45" s="342"/>
      <c r="H45" s="342"/>
      <c r="I45" s="342"/>
      <c r="J45" s="342"/>
      <c r="K45" s="342"/>
      <c r="L45" s="342"/>
      <c r="M45" s="342"/>
      <c r="N45" s="342"/>
      <c r="O45" s="342"/>
      <c r="P45" s="342"/>
      <c r="Q45" s="342"/>
      <c r="R45" s="342"/>
      <c r="S45" s="342"/>
      <c r="T45" s="342"/>
      <c r="U45" s="342"/>
      <c r="V45" s="342"/>
      <c r="W45" s="342"/>
      <c r="X45" s="342"/>
      <c r="Y45" s="342"/>
      <c r="Z45" s="342"/>
      <c r="AA45" s="342">
        <v>0</v>
      </c>
      <c r="AB45" s="342"/>
      <c r="AC45" s="342"/>
      <c r="AD45" s="342"/>
      <c r="AE45" s="342"/>
      <c r="AF45" s="342"/>
      <c r="AG45" s="342"/>
      <c r="AH45" s="342"/>
      <c r="AI45" s="342"/>
      <c r="AJ45" s="342"/>
      <c r="AK45" s="342"/>
      <c r="AL45" s="342"/>
      <c r="AM45" s="342"/>
      <c r="AN45" s="342"/>
      <c r="AO45" s="342"/>
      <c r="AP45" s="342"/>
      <c r="AQ45" s="342"/>
      <c r="AR45" s="342"/>
      <c r="AS45" s="342"/>
      <c r="AT45" s="342"/>
      <c r="AU45" s="342"/>
      <c r="AV45" s="342"/>
      <c r="AW45" s="342"/>
      <c r="AX45" s="342"/>
      <c r="AY45" s="342"/>
      <c r="AZ45" s="342"/>
      <c r="BA45" s="342"/>
      <c r="BB45" s="342"/>
      <c r="BC45" s="342"/>
      <c r="BD45" s="342"/>
      <c r="BE45" s="342"/>
      <c r="BF45" s="342"/>
      <c r="BG45" s="342"/>
      <c r="BH45" s="342"/>
      <c r="BI45" s="342"/>
      <c r="BJ45" s="342"/>
      <c r="BK45" s="342"/>
      <c r="BL45" s="170"/>
    </row>
    <row r="46" spans="1:64" ht="13.35" customHeight="1">
      <c r="A46" s="18" t="s">
        <v>33</v>
      </c>
      <c r="B46" s="101">
        <f>SUM(B43:B44)</f>
        <v>46071668.001999997</v>
      </c>
      <c r="C46" s="101">
        <f t="shared" ref="C46:BK46" si="11">SUM(C43:C44)</f>
        <v>28698425.125</v>
      </c>
      <c r="D46" s="101">
        <f t="shared" si="11"/>
        <v>31087.542999999998</v>
      </c>
      <c r="E46" s="340">
        <f t="shared" si="11"/>
        <v>249262.114</v>
      </c>
      <c r="F46" s="340">
        <f t="shared" si="11"/>
        <v>93775.319000000003</v>
      </c>
      <c r="G46" s="101">
        <f t="shared" si="11"/>
        <v>87912.173999999999</v>
      </c>
      <c r="H46" s="101">
        <f t="shared" si="11"/>
        <v>30164.240999999998</v>
      </c>
      <c r="I46" s="101">
        <f t="shared" si="11"/>
        <v>484581.21200000006</v>
      </c>
      <c r="J46" s="101">
        <f t="shared" si="11"/>
        <v>1084055.54</v>
      </c>
      <c r="K46" s="101">
        <f t="shared" si="11"/>
        <v>84645.195999999996</v>
      </c>
      <c r="L46" s="101">
        <f t="shared" si="11"/>
        <v>250267.554</v>
      </c>
      <c r="M46" s="101">
        <f t="shared" si="11"/>
        <v>81407</v>
      </c>
      <c r="N46" s="101">
        <f t="shared" si="11"/>
        <v>34305.097000000002</v>
      </c>
      <c r="O46" s="101">
        <f t="shared" si="11"/>
        <v>2984802.2930000001</v>
      </c>
      <c r="P46" s="101">
        <f t="shared" si="11"/>
        <v>39608.065000000002</v>
      </c>
      <c r="Q46" s="101">
        <f t="shared" si="11"/>
        <v>68242.531000000003</v>
      </c>
      <c r="R46" s="101">
        <f t="shared" si="11"/>
        <v>465545.80199999997</v>
      </c>
      <c r="S46" s="101">
        <f t="shared" si="11"/>
        <v>412408.38699999999</v>
      </c>
      <c r="T46" s="101">
        <f t="shared" si="11"/>
        <v>0</v>
      </c>
      <c r="U46" s="101">
        <f t="shared" si="11"/>
        <v>263123.5</v>
      </c>
      <c r="V46" s="101">
        <f t="shared" si="11"/>
        <v>0</v>
      </c>
      <c r="W46" s="101">
        <f t="shared" si="11"/>
        <v>282192.97100000002</v>
      </c>
      <c r="X46" s="101">
        <f t="shared" si="11"/>
        <v>721150.28199999989</v>
      </c>
      <c r="Y46" s="101">
        <f t="shared" si="11"/>
        <v>175485</v>
      </c>
      <c r="Z46" s="101">
        <f t="shared" si="11"/>
        <v>97182.884999999995</v>
      </c>
      <c r="AA46" s="101">
        <v>0</v>
      </c>
      <c r="AB46" s="101">
        <f t="shared" si="11"/>
        <v>181386</v>
      </c>
      <c r="AC46" s="101">
        <f t="shared" si="11"/>
        <v>164981</v>
      </c>
      <c r="AD46" s="101">
        <f t="shared" si="11"/>
        <v>1161142</v>
      </c>
      <c r="AE46" s="101">
        <f t="shared" si="11"/>
        <v>37479.875</v>
      </c>
      <c r="AF46" s="101">
        <f t="shared" si="11"/>
        <v>0</v>
      </c>
      <c r="AG46" s="101">
        <f t="shared" si="11"/>
        <v>161387.11599999998</v>
      </c>
      <c r="AH46" s="101">
        <f t="shared" si="11"/>
        <v>61455.008999999998</v>
      </c>
      <c r="AI46" s="101">
        <f t="shared" si="11"/>
        <v>0</v>
      </c>
      <c r="AJ46" s="101">
        <f t="shared" si="11"/>
        <v>320222.90999999997</v>
      </c>
      <c r="AK46" s="101">
        <f t="shared" si="11"/>
        <v>106331.00099999999</v>
      </c>
      <c r="AL46" s="101">
        <f t="shared" si="11"/>
        <v>180494.125</v>
      </c>
      <c r="AM46" s="101">
        <f t="shared" si="11"/>
        <v>578216.88800000004</v>
      </c>
      <c r="AN46" s="101">
        <f t="shared" si="11"/>
        <v>63449.472999999998</v>
      </c>
      <c r="AO46" s="101">
        <f t="shared" si="11"/>
        <v>59.433</v>
      </c>
      <c r="AP46" s="101">
        <f t="shared" si="11"/>
        <v>26677.888999999999</v>
      </c>
      <c r="AQ46" s="101">
        <f t="shared" si="11"/>
        <v>79.623999999999995</v>
      </c>
      <c r="AR46" s="101">
        <f t="shared" si="11"/>
        <v>56750.317999999999</v>
      </c>
      <c r="AS46" s="101">
        <f t="shared" si="11"/>
        <v>376698.66899999999</v>
      </c>
      <c r="AT46" s="101">
        <f t="shared" si="11"/>
        <v>60000.597000000002</v>
      </c>
      <c r="AU46" s="101">
        <f t="shared" si="11"/>
        <v>2083935.2989999999</v>
      </c>
      <c r="AV46" s="101">
        <f t="shared" si="11"/>
        <v>0</v>
      </c>
      <c r="AW46" s="101">
        <f t="shared" si="11"/>
        <v>228272.44300000003</v>
      </c>
      <c r="AX46" s="101">
        <f t="shared" si="11"/>
        <v>0</v>
      </c>
      <c r="AY46" s="101">
        <f t="shared" si="11"/>
        <v>87215.245999999999</v>
      </c>
      <c r="AZ46" s="101">
        <f t="shared" si="11"/>
        <v>574227.473</v>
      </c>
      <c r="BA46" s="101">
        <f t="shared" si="11"/>
        <v>189764</v>
      </c>
      <c r="BB46" s="101">
        <f t="shared" si="11"/>
        <v>1080743.7630000003</v>
      </c>
      <c r="BC46" s="101">
        <f t="shared" si="11"/>
        <v>145941.11300000001</v>
      </c>
      <c r="BD46" s="101">
        <f t="shared" si="11"/>
        <v>0</v>
      </c>
      <c r="BE46" s="101">
        <f t="shared" si="11"/>
        <v>345537.29700000002</v>
      </c>
      <c r="BF46" s="101">
        <f t="shared" si="11"/>
        <v>73123.394</v>
      </c>
      <c r="BG46" s="101">
        <f t="shared" si="11"/>
        <v>48446.142999999996</v>
      </c>
      <c r="BH46" s="101">
        <f t="shared" si="11"/>
        <v>410379.54800000001</v>
      </c>
      <c r="BI46" s="101">
        <f t="shared" si="11"/>
        <v>95095.437000000005</v>
      </c>
      <c r="BJ46" s="101">
        <f t="shared" si="11"/>
        <v>0</v>
      </c>
      <c r="BK46" s="101">
        <f t="shared" si="11"/>
        <v>452545.08799999999</v>
      </c>
    </row>
    <row r="47" spans="1:64" s="22" customFormat="1" ht="12" customHeight="1">
      <c r="A47" s="20"/>
      <c r="B47" s="21"/>
      <c r="D47" s="27"/>
      <c r="E47" s="341"/>
      <c r="F47" s="341"/>
      <c r="G47" s="27"/>
      <c r="H47" s="27"/>
      <c r="I47" s="27"/>
      <c r="X47" s="27"/>
      <c r="Y47" s="27"/>
      <c r="Z47" s="27"/>
      <c r="AA47" s="27"/>
      <c r="AB47" s="27"/>
      <c r="AC47" s="27"/>
      <c r="AR47" s="27"/>
      <c r="AS47" s="27"/>
      <c r="AT47" s="27"/>
      <c r="AU47" s="27"/>
      <c r="AV47" s="27"/>
      <c r="AW47" s="27"/>
    </row>
    <row r="48" spans="1:64" s="22" customFormat="1" ht="12.75" customHeight="1">
      <c r="A48" s="23"/>
      <c r="B48" s="21"/>
      <c r="D48" s="27"/>
      <c r="E48" s="341"/>
      <c r="F48" s="341"/>
      <c r="G48" s="27"/>
      <c r="H48" s="27"/>
      <c r="I48" s="27"/>
      <c r="X48" s="27"/>
      <c r="Y48" s="27"/>
      <c r="Z48" s="27"/>
      <c r="AA48" s="27"/>
      <c r="AB48" s="27"/>
      <c r="AC48" s="27"/>
      <c r="AR48" s="27"/>
      <c r="AS48" s="27"/>
      <c r="AT48" s="27"/>
      <c r="AU48" s="27"/>
      <c r="AV48" s="27"/>
      <c r="AW48" s="27"/>
    </row>
    <row r="49" spans="1:49" s="22" customFormat="1" ht="12.75" customHeight="1">
      <c r="A49" s="24"/>
      <c r="B49" s="21"/>
      <c r="D49" s="27"/>
      <c r="E49" s="341"/>
      <c r="F49" s="341"/>
      <c r="G49" s="27"/>
      <c r="H49" s="27"/>
      <c r="I49" s="27"/>
      <c r="X49" s="27"/>
      <c r="Y49" s="27"/>
      <c r="Z49" s="27"/>
      <c r="AA49" s="27"/>
      <c r="AB49" s="27"/>
      <c r="AC49" s="27"/>
      <c r="AR49" s="27"/>
      <c r="AS49" s="27"/>
      <c r="AT49" s="27"/>
      <c r="AU49" s="27"/>
      <c r="AV49" s="27"/>
      <c r="AW49" s="27"/>
    </row>
    <row r="50" spans="1:49">
      <c r="A50" s="23"/>
    </row>
    <row r="51" spans="1:49">
      <c r="A51" s="23"/>
    </row>
    <row r="52" spans="1:49">
      <c r="A52" s="23"/>
    </row>
  </sheetData>
  <pageMargins left="0.75" right="0.75" top="1" bottom="1" header="0.5" footer="0.5"/>
  <pageSetup paperSize="9" orientation="portrait" horizontalDpi="0" verticalDpi="0" r:id="rId1"/>
  <headerFooter alignWithMargins="0"/>
  <drawing r:id="rId2"/>
</worksheet>
</file>

<file path=xl/worksheets/sheet21.xml><?xml version="1.0" encoding="utf-8"?>
<worksheet xmlns="http://schemas.openxmlformats.org/spreadsheetml/2006/main" xmlns:r="http://schemas.openxmlformats.org/officeDocument/2006/relationships">
  <dimension ref="A1:BL52"/>
  <sheetViews>
    <sheetView workbookViewId="0">
      <pane xSplit="1" ySplit="4" topLeftCell="B5" activePane="bottomRight" state="frozen"/>
      <selection pane="topRight" activeCell="B1" sqref="B1"/>
      <selection pane="bottomLeft" activeCell="A5" sqref="A5"/>
      <selection pane="bottomRight" activeCell="B8" sqref="B8"/>
    </sheetView>
  </sheetViews>
  <sheetFormatPr defaultRowHeight="12.75"/>
  <cols>
    <col min="1" max="1" width="45.42578125" style="11" customWidth="1"/>
    <col min="2" max="2" width="12.7109375" style="11" customWidth="1"/>
    <col min="3" max="3" width="13.140625" style="2" customWidth="1"/>
    <col min="4" max="4" width="12.85546875" style="355" customWidth="1"/>
    <col min="5" max="5" width="12.5703125" style="338" customWidth="1"/>
    <col min="6" max="6" width="11.85546875" style="338" customWidth="1"/>
    <col min="7" max="7" width="11.5703125" style="355" customWidth="1"/>
    <col min="8" max="8" width="10.140625" style="355" customWidth="1"/>
    <col min="9" max="9" width="13.42578125" style="355" customWidth="1"/>
    <col min="10" max="10" width="12.140625" style="2" customWidth="1"/>
    <col min="11" max="11" width="9.85546875" style="2" customWidth="1"/>
    <col min="12" max="12" width="10.7109375" style="2" customWidth="1"/>
    <col min="13" max="14" width="9.85546875" style="2" customWidth="1"/>
    <col min="15" max="15" width="13.7109375" style="2" customWidth="1"/>
    <col min="16" max="16" width="11.140625" style="2" customWidth="1"/>
    <col min="17" max="17" width="9.140625" style="2" customWidth="1"/>
    <col min="18" max="18" width="13.5703125" style="2" customWidth="1"/>
    <col min="19" max="19" width="10.140625" style="2" customWidth="1"/>
    <col min="20" max="20" width="9.140625" style="2" customWidth="1"/>
    <col min="21" max="21" width="13.42578125" style="2" customWidth="1"/>
    <col min="22" max="22" width="11.140625" style="2" customWidth="1"/>
    <col min="23" max="23" width="10" style="2" customWidth="1"/>
    <col min="24" max="24" width="11.7109375" style="355" customWidth="1"/>
    <col min="25" max="25" width="8.7109375" style="355" customWidth="1"/>
    <col min="26" max="26" width="10.28515625" style="355" customWidth="1"/>
    <col min="27" max="27" width="10.5703125" style="355" customWidth="1"/>
    <col min="28" max="28" width="11" style="355" customWidth="1"/>
    <col min="29" max="29" width="10.5703125" style="355" customWidth="1"/>
    <col min="30" max="30" width="11.5703125" style="2" customWidth="1"/>
    <col min="31" max="31" width="10.42578125" style="2" customWidth="1"/>
    <col min="32" max="32" width="10.85546875" style="2" customWidth="1"/>
    <col min="33" max="33" width="10.5703125" style="2" customWidth="1"/>
    <col min="34" max="34" width="9.140625" style="2" customWidth="1"/>
    <col min="35" max="35" width="11" style="2" customWidth="1"/>
    <col min="36" max="37" width="10.42578125" style="2" customWidth="1"/>
    <col min="38" max="38" width="11.28515625" style="2" customWidth="1"/>
    <col min="39" max="39" width="12.85546875" style="2" customWidth="1"/>
    <col min="40" max="40" width="14.140625" style="2" customWidth="1"/>
    <col min="41" max="41" width="10.7109375" style="2" customWidth="1"/>
    <col min="42" max="42" width="10" style="2" customWidth="1"/>
    <col min="43" max="43" width="12.28515625" style="2" customWidth="1"/>
    <col min="44" max="44" width="9.5703125" style="355" customWidth="1"/>
    <col min="45" max="45" width="11.42578125" style="355" customWidth="1"/>
    <col min="46" max="46" width="10.42578125" style="355" customWidth="1"/>
    <col min="47" max="47" width="11.140625" style="355" customWidth="1"/>
    <col min="48" max="48" width="9.7109375" style="355" customWidth="1"/>
    <col min="49" max="49" width="10.85546875" style="355" customWidth="1"/>
    <col min="50" max="50" width="9.5703125" style="2" customWidth="1"/>
    <col min="51" max="51" width="10.42578125" style="2" customWidth="1"/>
    <col min="52" max="52" width="11.7109375" style="2" customWidth="1"/>
    <col min="53" max="53" width="12.140625" style="2" customWidth="1"/>
    <col min="54" max="54" width="11.85546875" style="2" customWidth="1"/>
    <col min="55" max="55" width="12.140625" style="2" customWidth="1"/>
    <col min="56" max="56" width="11.5703125" style="2" customWidth="1"/>
    <col min="57" max="57" width="12" style="2" customWidth="1"/>
    <col min="58" max="58" width="11" style="2" customWidth="1"/>
    <col min="59" max="59" width="11.42578125" customWidth="1"/>
    <col min="60" max="60" width="12.85546875" style="2" customWidth="1"/>
    <col min="61" max="61" width="12.140625" style="2" customWidth="1"/>
    <col min="62" max="62" width="12.5703125" style="2" customWidth="1"/>
    <col min="63" max="63" width="12.28515625" style="2" customWidth="1"/>
    <col min="64" max="16384" width="9.140625" style="2"/>
  </cols>
  <sheetData>
    <row r="1" spans="1:64" ht="50.25" customHeight="1" thickBot="1">
      <c r="A1" s="42" t="s">
        <v>303</v>
      </c>
      <c r="B1" s="2"/>
      <c r="D1" s="2"/>
      <c r="E1" s="2"/>
      <c r="F1" s="2"/>
      <c r="G1" s="2"/>
      <c r="H1" s="2"/>
      <c r="I1" s="2"/>
    </row>
    <row r="2" spans="1:64" ht="13.5" thickBot="1">
      <c r="A2" s="13"/>
      <c r="B2" s="12"/>
    </row>
    <row r="3" spans="1:64" ht="15" customHeight="1">
      <c r="A3" s="109" t="s">
        <v>2</v>
      </c>
      <c r="B3" s="119" t="s">
        <v>44</v>
      </c>
      <c r="C3" s="125" t="s">
        <v>50</v>
      </c>
      <c r="D3" s="125" t="s">
        <v>51</v>
      </c>
      <c r="E3" s="359" t="s">
        <v>52</v>
      </c>
      <c r="F3" s="359" t="s">
        <v>53</v>
      </c>
      <c r="G3" s="125" t="s">
        <v>54</v>
      </c>
      <c r="H3" s="125" t="s">
        <v>55</v>
      </c>
      <c r="I3" s="125" t="s">
        <v>56</v>
      </c>
      <c r="J3" s="125" t="s">
        <v>57</v>
      </c>
      <c r="K3" s="125" t="s">
        <v>58</v>
      </c>
      <c r="L3" s="125" t="s">
        <v>59</v>
      </c>
      <c r="M3" s="125" t="s">
        <v>60</v>
      </c>
      <c r="N3" s="125" t="s">
        <v>61</v>
      </c>
      <c r="O3" s="125" t="s">
        <v>62</v>
      </c>
      <c r="P3" s="125" t="s">
        <v>63</v>
      </c>
      <c r="Q3" s="125" t="s">
        <v>64</v>
      </c>
      <c r="R3" s="125" t="s">
        <v>65</v>
      </c>
      <c r="S3" s="125" t="s">
        <v>66</v>
      </c>
      <c r="T3" s="125" t="s">
        <v>67</v>
      </c>
      <c r="U3" s="125" t="s">
        <v>68</v>
      </c>
      <c r="V3" s="125" t="s">
        <v>69</v>
      </c>
      <c r="W3" s="125" t="s">
        <v>70</v>
      </c>
      <c r="X3" s="125" t="s">
        <v>71</v>
      </c>
      <c r="Y3" s="125" t="s">
        <v>72</v>
      </c>
      <c r="Z3" s="125" t="s">
        <v>73</v>
      </c>
      <c r="AA3" s="125" t="s">
        <v>74</v>
      </c>
      <c r="AB3" s="125" t="s">
        <v>75</v>
      </c>
      <c r="AC3" s="125" t="s">
        <v>76</v>
      </c>
      <c r="AD3" s="125" t="s">
        <v>77</v>
      </c>
      <c r="AE3" s="125" t="s">
        <v>78</v>
      </c>
      <c r="AF3" s="125" t="s">
        <v>79</v>
      </c>
      <c r="AG3" s="125" t="s">
        <v>80</v>
      </c>
      <c r="AH3" s="125" t="s">
        <v>81</v>
      </c>
      <c r="AI3" s="125" t="s">
        <v>82</v>
      </c>
      <c r="AJ3" s="125" t="s">
        <v>83</v>
      </c>
      <c r="AK3" s="125" t="s">
        <v>84</v>
      </c>
      <c r="AL3" s="125" t="s">
        <v>85</v>
      </c>
      <c r="AM3" s="125" t="s">
        <v>86</v>
      </c>
      <c r="AN3" s="125" t="s">
        <v>87</v>
      </c>
      <c r="AO3" s="125" t="s">
        <v>88</v>
      </c>
      <c r="AP3" s="125" t="s">
        <v>89</v>
      </c>
      <c r="AQ3" s="125" t="s">
        <v>90</v>
      </c>
      <c r="AR3" s="125" t="s">
        <v>91</v>
      </c>
      <c r="AS3" s="125" t="s">
        <v>92</v>
      </c>
      <c r="AT3" s="125" t="s">
        <v>93</v>
      </c>
      <c r="AU3" s="125" t="s">
        <v>94</v>
      </c>
      <c r="AV3" s="125" t="s">
        <v>95</v>
      </c>
      <c r="AW3" s="125" t="s">
        <v>96</v>
      </c>
      <c r="AX3" s="125" t="s">
        <v>97</v>
      </c>
      <c r="AY3" s="125" t="s">
        <v>98</v>
      </c>
      <c r="AZ3" s="125" t="s">
        <v>99</v>
      </c>
      <c r="BA3" s="125" t="s">
        <v>100</v>
      </c>
      <c r="BB3" s="125" t="s">
        <v>101</v>
      </c>
      <c r="BC3" s="125" t="s">
        <v>102</v>
      </c>
      <c r="BD3" s="125" t="s">
        <v>103</v>
      </c>
      <c r="BE3" s="125" t="s">
        <v>104</v>
      </c>
      <c r="BF3" s="125" t="s">
        <v>105</v>
      </c>
      <c r="BG3" s="125" t="s">
        <v>106</v>
      </c>
      <c r="BH3" s="125" t="s">
        <v>107</v>
      </c>
      <c r="BI3" s="125" t="s">
        <v>108</v>
      </c>
      <c r="BJ3" s="125" t="s">
        <v>109</v>
      </c>
      <c r="BK3" s="127" t="s">
        <v>110</v>
      </c>
    </row>
    <row r="4" spans="1:64" ht="13.5" thickBot="1">
      <c r="A4" s="110" t="s">
        <v>0</v>
      </c>
      <c r="B4" s="128"/>
      <c r="C4" s="126"/>
      <c r="D4" s="126"/>
      <c r="E4" s="339"/>
      <c r="F4" s="339"/>
      <c r="G4" s="126"/>
      <c r="H4" s="126"/>
      <c r="I4" s="126"/>
      <c r="J4" s="126"/>
      <c r="K4" s="126"/>
      <c r="L4" s="126"/>
      <c r="M4" s="126"/>
      <c r="N4" s="126"/>
      <c r="O4" s="126"/>
      <c r="P4" s="126"/>
      <c r="Q4" s="126"/>
      <c r="R4" s="126"/>
      <c r="S4" s="126"/>
      <c r="T4" s="126"/>
      <c r="U4" s="126"/>
      <c r="V4" s="126"/>
      <c r="W4" s="126"/>
      <c r="X4" s="126"/>
      <c r="Y4" s="126"/>
      <c r="Z4" s="126"/>
      <c r="AA4" s="126"/>
      <c r="AB4" s="126"/>
      <c r="AC4" s="126"/>
      <c r="AD4" s="126"/>
      <c r="AE4" s="126"/>
      <c r="AF4" s="126"/>
      <c r="AG4" s="126"/>
      <c r="AH4" s="126"/>
      <c r="AI4" s="126"/>
      <c r="AJ4" s="126"/>
      <c r="AK4" s="126"/>
      <c r="AL4" s="126"/>
      <c r="AM4" s="126"/>
      <c r="AN4" s="126"/>
      <c r="AO4" s="126"/>
      <c r="AP4" s="126"/>
      <c r="AQ4" s="126"/>
      <c r="AR4" s="126"/>
      <c r="AS4" s="126"/>
      <c r="AT4" s="126"/>
      <c r="AU4" s="126"/>
      <c r="AV4" s="126"/>
      <c r="AW4" s="126"/>
      <c r="AX4" s="126"/>
      <c r="AY4" s="126"/>
      <c r="AZ4" s="126"/>
      <c r="BA4" s="126"/>
      <c r="BB4" s="126"/>
      <c r="BC4" s="126"/>
      <c r="BD4" s="126"/>
      <c r="BE4" s="126"/>
      <c r="BF4" s="126"/>
      <c r="BG4" s="134"/>
      <c r="BH4" s="126"/>
      <c r="BI4" s="126"/>
      <c r="BJ4" s="126"/>
      <c r="BK4" s="129"/>
    </row>
    <row r="5" spans="1:64" ht="13.35" customHeight="1" thickBot="1">
      <c r="A5" s="5"/>
      <c r="B5" s="342"/>
      <c r="C5" s="170"/>
      <c r="D5" s="170"/>
      <c r="E5" s="170"/>
      <c r="F5" s="170"/>
      <c r="G5" s="170"/>
      <c r="H5" s="170"/>
      <c r="I5" s="170"/>
      <c r="J5" s="170"/>
      <c r="K5" s="170"/>
      <c r="L5" s="170"/>
      <c r="M5" s="170"/>
      <c r="N5" s="170"/>
      <c r="O5" s="170"/>
      <c r="P5" s="170"/>
      <c r="Q5" s="170"/>
      <c r="R5" s="170"/>
      <c r="S5" s="170"/>
      <c r="T5" s="170"/>
      <c r="U5" s="170"/>
      <c r="V5" s="170"/>
      <c r="W5" s="170"/>
      <c r="X5" s="170"/>
      <c r="Y5" s="170"/>
      <c r="Z5" s="170"/>
      <c r="AA5" s="170"/>
      <c r="AB5" s="170"/>
      <c r="AC5" s="170"/>
      <c r="AD5" s="170"/>
      <c r="AE5" s="170"/>
      <c r="AF5" s="170"/>
      <c r="AG5" s="170"/>
      <c r="AH5" s="170"/>
      <c r="AI5" s="170"/>
      <c r="AJ5" s="170"/>
      <c r="AK5" s="170"/>
      <c r="AL5" s="170"/>
      <c r="AM5" s="170"/>
      <c r="AN5" s="170"/>
      <c r="AO5" s="170"/>
      <c r="AP5" s="170"/>
      <c r="AQ5" s="170"/>
      <c r="AR5" s="170"/>
      <c r="AS5" s="170"/>
      <c r="AT5" s="170"/>
      <c r="AU5" s="170"/>
      <c r="AV5" s="170"/>
      <c r="AW5" s="170"/>
      <c r="AX5" s="170"/>
      <c r="AY5" s="170"/>
      <c r="AZ5" s="170"/>
      <c r="BA5" s="170"/>
      <c r="BB5" s="170"/>
      <c r="BC5" s="170"/>
      <c r="BD5" s="170"/>
      <c r="BE5" s="170"/>
      <c r="BF5" s="170"/>
      <c r="BG5" s="321"/>
      <c r="BH5" s="170"/>
      <c r="BI5" s="170"/>
      <c r="BJ5" s="170"/>
      <c r="BK5" s="170"/>
      <c r="BL5" s="170"/>
    </row>
    <row r="6" spans="1:64" ht="13.35" customHeight="1" thickBot="1">
      <c r="A6" s="41" t="s">
        <v>3</v>
      </c>
      <c r="B6" s="343"/>
      <c r="C6" s="170"/>
      <c r="D6" s="170"/>
      <c r="E6" s="170"/>
      <c r="F6" s="170"/>
      <c r="G6" s="170"/>
      <c r="H6" s="170"/>
      <c r="I6" s="170"/>
      <c r="J6" s="170"/>
      <c r="K6" s="170"/>
      <c r="L6" s="170"/>
      <c r="M6" s="170"/>
      <c r="N6" s="170"/>
      <c r="O6" s="170"/>
      <c r="P6" s="170"/>
      <c r="Q6" s="170"/>
      <c r="R6" s="170"/>
      <c r="S6" s="170"/>
      <c r="T6" s="170"/>
      <c r="U6" s="170"/>
      <c r="V6" s="170"/>
      <c r="W6" s="343"/>
      <c r="X6" s="343"/>
      <c r="Y6" s="343"/>
      <c r="Z6" s="343"/>
      <c r="AA6" s="343"/>
      <c r="AB6" s="343"/>
      <c r="AC6" s="343"/>
      <c r="AD6" s="343"/>
      <c r="AE6" s="343"/>
      <c r="AF6" s="343"/>
      <c r="AG6" s="343"/>
      <c r="AH6" s="343"/>
      <c r="AI6" s="343"/>
      <c r="AJ6" s="343"/>
      <c r="AK6" s="343"/>
      <c r="AL6" s="343"/>
      <c r="AM6" s="343"/>
      <c r="AN6" s="343"/>
      <c r="AO6" s="343"/>
      <c r="AP6" s="343"/>
      <c r="AQ6" s="170"/>
      <c r="AR6" s="170"/>
      <c r="AS6" s="170"/>
      <c r="AT6" s="170"/>
      <c r="AU6" s="170"/>
      <c r="AV6" s="170"/>
      <c r="AW6" s="170"/>
      <c r="AX6" s="170"/>
      <c r="AY6" s="170"/>
      <c r="AZ6" s="170"/>
      <c r="BA6" s="170"/>
      <c r="BB6" s="170"/>
      <c r="BC6" s="170"/>
      <c r="BD6" s="170"/>
      <c r="BE6" s="170"/>
      <c r="BF6" s="170"/>
      <c r="BG6" s="344"/>
      <c r="BH6" s="170"/>
      <c r="BI6" s="170"/>
      <c r="BJ6" s="170"/>
      <c r="BK6" s="170"/>
      <c r="BL6" s="170"/>
    </row>
    <row r="7" spans="1:64" ht="13.35" customHeight="1">
      <c r="A7" s="17" t="s">
        <v>4</v>
      </c>
      <c r="B7" s="96">
        <f>SUM(B8:B14)</f>
        <v>45534196.752999999</v>
      </c>
      <c r="C7" s="345">
        <f t="shared" ref="C7:BJ7" si="0">SUM(C8:C14)</f>
        <v>29183907.924000002</v>
      </c>
      <c r="D7" s="345">
        <f t="shared" si="0"/>
        <v>34377.364000000001</v>
      </c>
      <c r="E7" s="345">
        <f t="shared" si="0"/>
        <v>274221.01</v>
      </c>
      <c r="F7" s="345">
        <f t="shared" si="0"/>
        <v>62015.844000000005</v>
      </c>
      <c r="G7" s="345">
        <f t="shared" si="0"/>
        <v>86612.059000000008</v>
      </c>
      <c r="H7" s="345">
        <f t="shared" si="0"/>
        <v>27017</v>
      </c>
      <c r="I7" s="345">
        <f t="shared" si="0"/>
        <v>552201.01900000009</v>
      </c>
      <c r="J7" s="345">
        <f t="shared" si="0"/>
        <v>702842.10800000001</v>
      </c>
      <c r="K7" s="345">
        <f t="shared" si="0"/>
        <v>93656.686999999991</v>
      </c>
      <c r="L7" s="345">
        <f t="shared" si="0"/>
        <v>244265.49199999997</v>
      </c>
      <c r="M7" s="345">
        <f t="shared" si="0"/>
        <v>100315.00200000001</v>
      </c>
      <c r="N7" s="345">
        <f t="shared" si="0"/>
        <v>36408.29</v>
      </c>
      <c r="O7" s="345">
        <f t="shared" si="0"/>
        <v>2706758.4809999997</v>
      </c>
      <c r="P7" s="345">
        <f t="shared" si="0"/>
        <v>47206.99</v>
      </c>
      <c r="Q7" s="345">
        <f t="shared" si="0"/>
        <v>59816.538</v>
      </c>
      <c r="R7" s="345">
        <f t="shared" si="0"/>
        <v>423332</v>
      </c>
      <c r="S7" s="345">
        <f t="shared" si="0"/>
        <v>452216.42999999993</v>
      </c>
      <c r="T7" s="345">
        <f t="shared" si="0"/>
        <v>0</v>
      </c>
      <c r="U7" s="345">
        <f t="shared" si="0"/>
        <v>332699</v>
      </c>
      <c r="V7" s="345">
        <f t="shared" si="0"/>
        <v>0</v>
      </c>
      <c r="W7" s="345">
        <f t="shared" si="0"/>
        <v>93622.426999999996</v>
      </c>
      <c r="X7" s="345">
        <f t="shared" si="0"/>
        <v>615675.34699999995</v>
      </c>
      <c r="Y7" s="345">
        <f t="shared" si="0"/>
        <v>198513</v>
      </c>
      <c r="Z7" s="345">
        <f t="shared" si="0"/>
        <v>137475.003</v>
      </c>
      <c r="AA7" s="345">
        <f t="shared" si="0"/>
        <v>0</v>
      </c>
      <c r="AB7" s="345">
        <f t="shared" si="0"/>
        <v>147562</v>
      </c>
      <c r="AC7" s="345">
        <f t="shared" si="0"/>
        <v>172506</v>
      </c>
      <c r="AD7" s="345">
        <f t="shared" si="0"/>
        <v>1238010</v>
      </c>
      <c r="AE7" s="345">
        <f>SUM(AE8:AE14)</f>
        <v>31151.955999999998</v>
      </c>
      <c r="AF7" s="345">
        <f t="shared" si="0"/>
        <v>0</v>
      </c>
      <c r="AG7" s="345">
        <f t="shared" si="0"/>
        <v>128849.834</v>
      </c>
      <c r="AH7" s="345">
        <f t="shared" si="0"/>
        <v>55042.178999999996</v>
      </c>
      <c r="AI7" s="345">
        <f t="shared" si="0"/>
        <v>0</v>
      </c>
      <c r="AJ7" s="345">
        <f t="shared" si="0"/>
        <v>299513.51</v>
      </c>
      <c r="AK7" s="345">
        <f t="shared" si="0"/>
        <v>82165.015000000014</v>
      </c>
      <c r="AL7" s="345">
        <f t="shared" si="0"/>
        <v>122643</v>
      </c>
      <c r="AM7" s="345">
        <f t="shared" si="0"/>
        <v>651069.13599999994</v>
      </c>
      <c r="AN7" s="345">
        <f t="shared" si="0"/>
        <v>89147.8</v>
      </c>
      <c r="AO7" s="345">
        <f t="shared" si="0"/>
        <v>109.371</v>
      </c>
      <c r="AP7" s="345">
        <f t="shared" si="0"/>
        <v>21531.069000000003</v>
      </c>
      <c r="AQ7" s="345">
        <f t="shared" si="0"/>
        <v>63.849000000000004</v>
      </c>
      <c r="AR7" s="345">
        <f t="shared" si="0"/>
        <v>70283.781000000003</v>
      </c>
      <c r="AS7" s="345">
        <f t="shared" si="0"/>
        <v>205281.223</v>
      </c>
      <c r="AT7" s="345">
        <f t="shared" si="0"/>
        <v>66850</v>
      </c>
      <c r="AU7" s="345">
        <f t="shared" si="0"/>
        <v>2216912.801</v>
      </c>
      <c r="AV7" s="345">
        <f t="shared" si="0"/>
        <v>0</v>
      </c>
      <c r="AW7" s="345">
        <f t="shared" si="0"/>
        <v>197123.81</v>
      </c>
      <c r="AX7" s="345">
        <f t="shared" si="0"/>
        <v>0</v>
      </c>
      <c r="AY7" s="345">
        <f t="shared" si="0"/>
        <v>80223.793000000005</v>
      </c>
      <c r="AZ7" s="345">
        <f t="shared" si="0"/>
        <v>701474.59399999992</v>
      </c>
      <c r="BA7" s="345">
        <f>SUM(BA8:BA14)</f>
        <v>119881</v>
      </c>
      <c r="BB7" s="345">
        <f t="shared" si="0"/>
        <v>913064.201</v>
      </c>
      <c r="BC7" s="345">
        <f t="shared" si="0"/>
        <v>134616.58100000001</v>
      </c>
      <c r="BD7" s="345">
        <f t="shared" si="0"/>
        <v>0</v>
      </c>
      <c r="BE7" s="345">
        <f t="shared" si="0"/>
        <v>378630.03599999996</v>
      </c>
      <c r="BF7" s="345">
        <f t="shared" si="0"/>
        <v>88140.234000000011</v>
      </c>
      <c r="BG7" s="345">
        <f t="shared" si="0"/>
        <v>27541.248</v>
      </c>
      <c r="BH7" s="345">
        <f t="shared" si="0"/>
        <v>288608.18599999999</v>
      </c>
      <c r="BI7" s="345">
        <f t="shared" si="0"/>
        <v>86458.235000000001</v>
      </c>
      <c r="BJ7" s="345">
        <f t="shared" si="0"/>
        <v>0</v>
      </c>
      <c r="BK7" s="345">
        <f>SUM(BK8:BK14)</f>
        <v>454587.29599999997</v>
      </c>
      <c r="BL7" s="170"/>
    </row>
    <row r="8" spans="1:64" ht="13.35" customHeight="1">
      <c r="A8" s="9" t="s">
        <v>5</v>
      </c>
      <c r="B8" s="98">
        <f>SUM(C8:BK8)</f>
        <v>7143958.0900000008</v>
      </c>
      <c r="C8" s="342">
        <v>4885369.7520000003</v>
      </c>
      <c r="D8" s="298">
        <v>903.48500000000001</v>
      </c>
      <c r="E8" s="298">
        <v>63118.35</v>
      </c>
      <c r="F8" s="342">
        <v>2016.7059999999999</v>
      </c>
      <c r="G8" s="298">
        <v>10607.391</v>
      </c>
      <c r="H8" s="298">
        <v>1808</v>
      </c>
      <c r="I8" s="342">
        <v>282534.85200000001</v>
      </c>
      <c r="J8" s="342">
        <v>0</v>
      </c>
      <c r="K8" s="298">
        <v>31636.037</v>
      </c>
      <c r="L8" s="298">
        <v>167918.92499999999</v>
      </c>
      <c r="M8" s="298">
        <v>12066</v>
      </c>
      <c r="N8" s="298">
        <v>1861.6189999999999</v>
      </c>
      <c r="O8" s="298">
        <v>491225.43300000002</v>
      </c>
      <c r="P8" s="342">
        <v>4205.0280000000002</v>
      </c>
      <c r="Q8" s="342">
        <v>5838.99</v>
      </c>
      <c r="R8" s="342">
        <v>0</v>
      </c>
      <c r="S8" s="342">
        <v>122876.56</v>
      </c>
      <c r="T8" s="342">
        <v>0</v>
      </c>
      <c r="U8" s="342">
        <v>41224</v>
      </c>
      <c r="V8" s="342">
        <v>0</v>
      </c>
      <c r="W8" s="342">
        <v>2968.75</v>
      </c>
      <c r="X8" s="342">
        <v>774.65</v>
      </c>
      <c r="Y8" s="342">
        <v>52993</v>
      </c>
      <c r="Z8" s="342">
        <v>3852.172</v>
      </c>
      <c r="AA8" s="342">
        <v>0</v>
      </c>
      <c r="AB8" s="342">
        <v>19066</v>
      </c>
      <c r="AC8" s="342">
        <v>0</v>
      </c>
      <c r="AD8" s="342">
        <v>178046</v>
      </c>
      <c r="AE8" s="342">
        <v>10801.662</v>
      </c>
      <c r="AF8" s="342">
        <v>0</v>
      </c>
      <c r="AG8" s="342">
        <v>0</v>
      </c>
      <c r="AH8" s="342">
        <v>6774.2359999999999</v>
      </c>
      <c r="AI8" s="342">
        <v>0</v>
      </c>
      <c r="AJ8" s="342">
        <v>37676.04</v>
      </c>
      <c r="AK8" s="342">
        <v>5067.942</v>
      </c>
      <c r="AL8" s="342">
        <v>22279</v>
      </c>
      <c r="AM8" s="342">
        <v>0</v>
      </c>
      <c r="AN8" s="342">
        <v>0</v>
      </c>
      <c r="AO8" s="342">
        <v>0</v>
      </c>
      <c r="AP8" s="342">
        <v>7083.058</v>
      </c>
      <c r="AQ8" s="342">
        <v>2.8889999999999998</v>
      </c>
      <c r="AR8" s="342">
        <v>15169</v>
      </c>
      <c r="AS8" s="342">
        <v>707.97799999999995</v>
      </c>
      <c r="AT8" s="342">
        <v>4467.3770000000004</v>
      </c>
      <c r="AU8" s="342">
        <v>216941.4</v>
      </c>
      <c r="AV8" s="342">
        <v>0</v>
      </c>
      <c r="AW8" s="342">
        <v>42735.17</v>
      </c>
      <c r="AX8" s="342">
        <v>0</v>
      </c>
      <c r="AY8" s="342">
        <v>1856.7090000000001</v>
      </c>
      <c r="AZ8" s="342">
        <v>0</v>
      </c>
      <c r="BA8" s="342">
        <v>20618</v>
      </c>
      <c r="BB8" s="342">
        <v>240991.50599999999</v>
      </c>
      <c r="BC8" s="342">
        <v>18686.744999999999</v>
      </c>
      <c r="BD8" s="342">
        <v>0</v>
      </c>
      <c r="BE8" s="342">
        <v>0</v>
      </c>
      <c r="BF8" s="342">
        <v>3997.35</v>
      </c>
      <c r="BG8" s="342">
        <v>9893.32</v>
      </c>
      <c r="BH8" s="342">
        <v>83111.597999999998</v>
      </c>
      <c r="BI8" s="342">
        <v>12185.41</v>
      </c>
      <c r="BJ8" s="342">
        <v>0</v>
      </c>
      <c r="BK8" s="342">
        <v>0</v>
      </c>
      <c r="BL8" s="170"/>
    </row>
    <row r="9" spans="1:64" ht="13.35" customHeight="1">
      <c r="A9" s="9" t="s">
        <v>6</v>
      </c>
      <c r="B9" s="98">
        <f t="shared" ref="B9:B14" si="1">SUM(C9:BK9)</f>
        <v>21308064.115000002</v>
      </c>
      <c r="C9" s="342">
        <v>15159263.607999999</v>
      </c>
      <c r="D9" s="342">
        <v>0</v>
      </c>
      <c r="E9" s="298">
        <v>9922.0830000000005</v>
      </c>
      <c r="F9" s="342">
        <v>0</v>
      </c>
      <c r="G9" s="298">
        <v>31156.870999999999</v>
      </c>
      <c r="H9" s="342">
        <v>0</v>
      </c>
      <c r="I9" s="342">
        <v>98410.221000000005</v>
      </c>
      <c r="J9" s="298">
        <v>384095.83899999998</v>
      </c>
      <c r="K9" s="298">
        <v>1700</v>
      </c>
      <c r="L9" s="298">
        <v>67091.002999999997</v>
      </c>
      <c r="M9" s="298">
        <v>43980</v>
      </c>
      <c r="N9" s="298">
        <v>70.879000000000005</v>
      </c>
      <c r="O9" s="298">
        <v>1622282.1229999999</v>
      </c>
      <c r="P9" s="342">
        <v>0</v>
      </c>
      <c r="Q9" s="342">
        <v>1270.972</v>
      </c>
      <c r="R9" s="342">
        <v>59095</v>
      </c>
      <c r="S9" s="342">
        <v>182686.65</v>
      </c>
      <c r="T9" s="342">
        <v>0</v>
      </c>
      <c r="U9" s="342">
        <v>0</v>
      </c>
      <c r="V9" s="342">
        <v>0</v>
      </c>
      <c r="W9" s="342">
        <v>0</v>
      </c>
      <c r="X9" s="342">
        <v>69502.525999999998</v>
      </c>
      <c r="Y9" s="342">
        <v>0</v>
      </c>
      <c r="Z9" s="342">
        <v>18615.226999999999</v>
      </c>
      <c r="AA9" s="342">
        <v>0</v>
      </c>
      <c r="AB9" s="342">
        <v>0</v>
      </c>
      <c r="AC9" s="342">
        <v>0</v>
      </c>
      <c r="AD9" s="342">
        <v>751277.10100000002</v>
      </c>
      <c r="AE9" s="342">
        <v>0</v>
      </c>
      <c r="AF9" s="342">
        <v>0</v>
      </c>
      <c r="AG9" s="342">
        <v>0</v>
      </c>
      <c r="AH9" s="342">
        <v>16362.194</v>
      </c>
      <c r="AI9" s="342">
        <v>0</v>
      </c>
      <c r="AJ9" s="342">
        <v>163462.73000000001</v>
      </c>
      <c r="AK9" s="342">
        <v>784.84</v>
      </c>
      <c r="AL9" s="342">
        <v>26906</v>
      </c>
      <c r="AM9" s="342">
        <v>22345.556</v>
      </c>
      <c r="AN9" s="342">
        <v>0</v>
      </c>
      <c r="AO9" s="342">
        <v>0</v>
      </c>
      <c r="AP9" s="342">
        <v>0</v>
      </c>
      <c r="AQ9" s="342">
        <v>0</v>
      </c>
      <c r="AR9" s="342">
        <v>4218.0600000000004</v>
      </c>
      <c r="AS9" s="342">
        <v>36067.652000000002</v>
      </c>
      <c r="AT9" s="342">
        <v>0</v>
      </c>
      <c r="AU9" s="342">
        <v>1629355.159</v>
      </c>
      <c r="AV9" s="342">
        <v>0</v>
      </c>
      <c r="AW9" s="342">
        <v>65698.77</v>
      </c>
      <c r="AX9" s="342">
        <v>0</v>
      </c>
      <c r="AY9" s="342">
        <v>0</v>
      </c>
      <c r="AZ9" s="342">
        <v>37781.612000000001</v>
      </c>
      <c r="BA9" s="342">
        <v>0</v>
      </c>
      <c r="BB9" s="342">
        <v>539928.62899999996</v>
      </c>
      <c r="BC9" s="342">
        <v>0</v>
      </c>
      <c r="BD9" s="342">
        <v>0</v>
      </c>
      <c r="BE9" s="342">
        <v>116471.30499999999</v>
      </c>
      <c r="BF9" s="342">
        <v>0</v>
      </c>
      <c r="BG9" s="342">
        <v>2040.5740000000001</v>
      </c>
      <c r="BH9" s="342">
        <v>100037.747</v>
      </c>
      <c r="BI9" s="342">
        <v>1249.7529999999999</v>
      </c>
      <c r="BJ9" s="342">
        <v>0</v>
      </c>
      <c r="BK9" s="342">
        <v>44933.430999999997</v>
      </c>
      <c r="BL9" s="170"/>
    </row>
    <row r="10" spans="1:64" ht="13.35" customHeight="1">
      <c r="A10" s="9" t="s">
        <v>7</v>
      </c>
      <c r="B10" s="98">
        <f t="shared" si="1"/>
        <v>0</v>
      </c>
      <c r="C10" s="342">
        <v>0</v>
      </c>
      <c r="D10" s="342">
        <v>0</v>
      </c>
      <c r="E10" s="342">
        <v>0</v>
      </c>
      <c r="F10" s="342">
        <v>0</v>
      </c>
      <c r="G10" s="342">
        <v>0</v>
      </c>
      <c r="H10" s="342">
        <v>0</v>
      </c>
      <c r="I10" s="342">
        <v>0</v>
      </c>
      <c r="J10" s="342">
        <v>0</v>
      </c>
      <c r="K10" s="342">
        <v>0</v>
      </c>
      <c r="L10" s="342">
        <v>0</v>
      </c>
      <c r="M10" s="342">
        <v>0</v>
      </c>
      <c r="N10" s="342">
        <v>0</v>
      </c>
      <c r="O10" s="342">
        <v>0</v>
      </c>
      <c r="P10" s="342">
        <v>0</v>
      </c>
      <c r="Q10" s="342">
        <v>0</v>
      </c>
      <c r="R10" s="342">
        <v>0</v>
      </c>
      <c r="S10" s="342">
        <v>0</v>
      </c>
      <c r="T10" s="342">
        <v>0</v>
      </c>
      <c r="U10" s="342">
        <v>0</v>
      </c>
      <c r="V10" s="342">
        <v>0</v>
      </c>
      <c r="W10" s="342">
        <v>0</v>
      </c>
      <c r="X10" s="342">
        <v>0</v>
      </c>
      <c r="Y10" s="342">
        <v>0</v>
      </c>
      <c r="Z10" s="342">
        <v>0</v>
      </c>
      <c r="AA10" s="342">
        <v>0</v>
      </c>
      <c r="AB10" s="342">
        <v>0</v>
      </c>
      <c r="AC10" s="342">
        <v>0</v>
      </c>
      <c r="AD10" s="342">
        <v>0</v>
      </c>
      <c r="AE10" s="342">
        <v>0</v>
      </c>
      <c r="AF10" s="342">
        <v>0</v>
      </c>
      <c r="AG10" s="342">
        <v>0</v>
      </c>
      <c r="AH10" s="342">
        <v>0</v>
      </c>
      <c r="AI10" s="342">
        <v>0</v>
      </c>
      <c r="AJ10" s="342">
        <v>0</v>
      </c>
      <c r="AK10" s="342">
        <v>0</v>
      </c>
      <c r="AL10" s="342">
        <v>0</v>
      </c>
      <c r="AM10" s="342">
        <v>0</v>
      </c>
      <c r="AN10" s="342">
        <v>0</v>
      </c>
      <c r="AO10" s="342">
        <v>0</v>
      </c>
      <c r="AP10" s="342">
        <v>0</v>
      </c>
      <c r="AQ10" s="342">
        <v>0</v>
      </c>
      <c r="AR10" s="342">
        <v>0</v>
      </c>
      <c r="AS10" s="342">
        <v>0</v>
      </c>
      <c r="AT10" s="342">
        <v>0</v>
      </c>
      <c r="AU10" s="342">
        <v>0</v>
      </c>
      <c r="AV10" s="342">
        <v>0</v>
      </c>
      <c r="AW10" s="342">
        <v>0</v>
      </c>
      <c r="AX10" s="342">
        <v>0</v>
      </c>
      <c r="AY10" s="342">
        <v>0</v>
      </c>
      <c r="AZ10" s="342">
        <v>0</v>
      </c>
      <c r="BA10" s="342">
        <v>0</v>
      </c>
      <c r="BB10" s="342">
        <v>0</v>
      </c>
      <c r="BC10" s="342">
        <v>0</v>
      </c>
      <c r="BD10" s="342">
        <v>0</v>
      </c>
      <c r="BE10" s="342">
        <v>0</v>
      </c>
      <c r="BF10" s="342">
        <v>0</v>
      </c>
      <c r="BG10" s="342">
        <v>0</v>
      </c>
      <c r="BH10" s="342">
        <v>0</v>
      </c>
      <c r="BI10" s="342">
        <v>0</v>
      </c>
      <c r="BJ10" s="342">
        <v>0</v>
      </c>
      <c r="BK10" s="342">
        <v>0</v>
      </c>
      <c r="BL10" s="170"/>
    </row>
    <row r="11" spans="1:64" ht="13.35" customHeight="1">
      <c r="A11" s="9" t="s">
        <v>8</v>
      </c>
      <c r="B11" s="98">
        <f t="shared" si="1"/>
        <v>0</v>
      </c>
      <c r="C11" s="342">
        <v>0</v>
      </c>
      <c r="D11" s="342">
        <v>0</v>
      </c>
      <c r="E11" s="342">
        <v>0</v>
      </c>
      <c r="F11" s="342">
        <v>0</v>
      </c>
      <c r="G11" s="342">
        <v>0</v>
      </c>
      <c r="H11" s="342">
        <v>0</v>
      </c>
      <c r="I11" s="342">
        <v>0</v>
      </c>
      <c r="J11" s="342">
        <v>0</v>
      </c>
      <c r="K11" s="342">
        <v>0</v>
      </c>
      <c r="L11" s="342">
        <v>0</v>
      </c>
      <c r="M11" s="342">
        <v>0</v>
      </c>
      <c r="N11" s="342">
        <v>0</v>
      </c>
      <c r="O11" s="342">
        <v>0</v>
      </c>
      <c r="P11" s="342">
        <v>0</v>
      </c>
      <c r="Q11" s="342">
        <v>0</v>
      </c>
      <c r="R11" s="342">
        <v>0</v>
      </c>
      <c r="S11" s="342">
        <v>0</v>
      </c>
      <c r="T11" s="342">
        <v>0</v>
      </c>
      <c r="U11" s="342">
        <v>0</v>
      </c>
      <c r="V11" s="342">
        <v>0</v>
      </c>
      <c r="W11" s="342">
        <v>0</v>
      </c>
      <c r="X11" s="342">
        <v>0</v>
      </c>
      <c r="Y11" s="342">
        <v>0</v>
      </c>
      <c r="Z11" s="342">
        <v>0</v>
      </c>
      <c r="AA11" s="342">
        <v>0</v>
      </c>
      <c r="AB11" s="342">
        <v>0</v>
      </c>
      <c r="AC11" s="342">
        <v>0</v>
      </c>
      <c r="AD11" s="342">
        <v>0</v>
      </c>
      <c r="AE11" s="342">
        <v>0</v>
      </c>
      <c r="AF11" s="342">
        <v>0</v>
      </c>
      <c r="AG11" s="342">
        <v>0</v>
      </c>
      <c r="AH11" s="342">
        <v>0</v>
      </c>
      <c r="AI11" s="342">
        <v>0</v>
      </c>
      <c r="AJ11" s="342">
        <v>0</v>
      </c>
      <c r="AK11" s="342">
        <v>0</v>
      </c>
      <c r="AL11" s="342">
        <v>0</v>
      </c>
      <c r="AM11" s="342">
        <v>0</v>
      </c>
      <c r="AN11" s="342">
        <v>0</v>
      </c>
      <c r="AO11" s="342">
        <v>0</v>
      </c>
      <c r="AP11" s="342">
        <v>0</v>
      </c>
      <c r="AQ11" s="342">
        <v>0</v>
      </c>
      <c r="AR11" s="342">
        <v>0</v>
      </c>
      <c r="AS11" s="342">
        <v>0</v>
      </c>
      <c r="AT11" s="342">
        <v>0</v>
      </c>
      <c r="AU11" s="342">
        <v>0</v>
      </c>
      <c r="AV11" s="342">
        <v>0</v>
      </c>
      <c r="AW11" s="342">
        <v>0</v>
      </c>
      <c r="AX11" s="342">
        <v>0</v>
      </c>
      <c r="AY11" s="342">
        <v>0</v>
      </c>
      <c r="AZ11" s="342">
        <v>0</v>
      </c>
      <c r="BA11" s="342">
        <v>0</v>
      </c>
      <c r="BB11" s="342">
        <v>0</v>
      </c>
      <c r="BC11" s="342">
        <v>0</v>
      </c>
      <c r="BD11" s="342">
        <v>0</v>
      </c>
      <c r="BE11" s="342">
        <v>0</v>
      </c>
      <c r="BF11" s="342">
        <v>0</v>
      </c>
      <c r="BG11" s="342">
        <v>0</v>
      </c>
      <c r="BH11" s="342">
        <v>0</v>
      </c>
      <c r="BI11" s="342">
        <v>0</v>
      </c>
      <c r="BJ11" s="342">
        <v>0</v>
      </c>
      <c r="BK11" s="342">
        <v>0</v>
      </c>
      <c r="BL11" s="170"/>
    </row>
    <row r="12" spans="1:64" ht="13.35" customHeight="1">
      <c r="A12" s="9" t="s">
        <v>9</v>
      </c>
      <c r="B12" s="98">
        <f t="shared" si="1"/>
        <v>9337838.9130000006</v>
      </c>
      <c r="C12" s="342">
        <v>3808922.6529999999</v>
      </c>
      <c r="D12" s="342">
        <v>32853.879000000001</v>
      </c>
      <c r="E12" s="342">
        <v>176384.24600000001</v>
      </c>
      <c r="F12" s="342">
        <v>56317.247000000003</v>
      </c>
      <c r="G12" s="342">
        <v>27715.766</v>
      </c>
      <c r="H12" s="342">
        <v>24725</v>
      </c>
      <c r="I12" s="342">
        <v>94684.395999999993</v>
      </c>
      <c r="J12" s="342">
        <v>287260.43699999998</v>
      </c>
      <c r="K12" s="342">
        <v>53693.25</v>
      </c>
      <c r="L12" s="342">
        <v>43734.502999999997</v>
      </c>
      <c r="M12" s="342">
        <v>24926</v>
      </c>
      <c r="N12" s="342">
        <v>30816.654999999999</v>
      </c>
      <c r="O12" s="342">
        <v>449943.34399999998</v>
      </c>
      <c r="P12" s="342">
        <v>40294</v>
      </c>
      <c r="Q12" s="342">
        <v>45739.55</v>
      </c>
      <c r="R12" s="342">
        <v>0</v>
      </c>
      <c r="S12" s="342">
        <v>121313.29</v>
      </c>
      <c r="T12" s="342">
        <v>0</v>
      </c>
      <c r="U12" s="342">
        <v>67361</v>
      </c>
      <c r="V12" s="342">
        <v>0</v>
      </c>
      <c r="W12" s="342">
        <v>89080.876999999993</v>
      </c>
      <c r="X12" s="342">
        <v>493892</v>
      </c>
      <c r="Y12" s="342">
        <v>29200</v>
      </c>
      <c r="Z12" s="342">
        <v>113520</v>
      </c>
      <c r="AA12" s="342">
        <v>0</v>
      </c>
      <c r="AB12" s="342">
        <v>75230</v>
      </c>
      <c r="AC12" s="342">
        <v>143485</v>
      </c>
      <c r="AD12" s="342">
        <v>254641</v>
      </c>
      <c r="AE12" s="342">
        <v>987.12300000000005</v>
      </c>
      <c r="AF12" s="342">
        <v>0</v>
      </c>
      <c r="AG12" s="342">
        <v>95612</v>
      </c>
      <c r="AH12" s="342">
        <v>25982.914000000001</v>
      </c>
      <c r="AI12" s="342">
        <v>0</v>
      </c>
      <c r="AJ12" s="342">
        <v>74920.33</v>
      </c>
      <c r="AK12" s="342">
        <v>74027</v>
      </c>
      <c r="AL12" s="342">
        <v>0</v>
      </c>
      <c r="AM12" s="342">
        <v>555298</v>
      </c>
      <c r="AN12" s="342">
        <v>85825</v>
      </c>
      <c r="AO12" s="342">
        <v>108.821</v>
      </c>
      <c r="AP12" s="342">
        <v>10267.556</v>
      </c>
      <c r="AQ12" s="342">
        <v>50.930999999999997</v>
      </c>
      <c r="AR12" s="342">
        <v>31145.329000000002</v>
      </c>
      <c r="AS12" s="342">
        <v>166719</v>
      </c>
      <c r="AT12" s="342">
        <v>58693</v>
      </c>
      <c r="AU12" s="342">
        <v>194249.1</v>
      </c>
      <c r="AV12" s="342">
        <v>0</v>
      </c>
      <c r="AW12" s="342">
        <v>73109.11</v>
      </c>
      <c r="AX12" s="342">
        <v>0</v>
      </c>
      <c r="AY12" s="342">
        <v>66815</v>
      </c>
      <c r="AZ12" s="342">
        <v>615017</v>
      </c>
      <c r="BA12" s="342">
        <v>72675</v>
      </c>
      <c r="BB12" s="342">
        <v>71488.399999999994</v>
      </c>
      <c r="BC12" s="342">
        <v>0</v>
      </c>
      <c r="BD12" s="342">
        <v>0</v>
      </c>
      <c r="BE12" s="342">
        <v>337.39699999999999</v>
      </c>
      <c r="BF12" s="342">
        <v>0</v>
      </c>
      <c r="BG12" s="342">
        <v>13375.323</v>
      </c>
      <c r="BH12" s="342">
        <v>75140.942999999999</v>
      </c>
      <c r="BI12" s="342">
        <v>67627</v>
      </c>
      <c r="BJ12" s="342">
        <v>0</v>
      </c>
      <c r="BK12" s="342">
        <v>322633.54300000001</v>
      </c>
      <c r="BL12" s="170"/>
    </row>
    <row r="13" spans="1:64" ht="13.35" customHeight="1">
      <c r="A13" s="9" t="s">
        <v>10</v>
      </c>
      <c r="B13" s="98">
        <f t="shared" si="1"/>
        <v>0</v>
      </c>
      <c r="C13" s="342">
        <v>0</v>
      </c>
      <c r="D13" s="342">
        <v>0</v>
      </c>
      <c r="E13" s="342">
        <v>0</v>
      </c>
      <c r="F13" s="342">
        <v>0</v>
      </c>
      <c r="G13" s="342">
        <v>0</v>
      </c>
      <c r="H13" s="342">
        <v>0</v>
      </c>
      <c r="I13" s="342">
        <v>0</v>
      </c>
      <c r="J13" s="342">
        <v>0</v>
      </c>
      <c r="K13" s="342">
        <v>0</v>
      </c>
      <c r="L13" s="342">
        <v>0</v>
      </c>
      <c r="M13" s="342">
        <v>0</v>
      </c>
      <c r="N13" s="342">
        <v>0</v>
      </c>
      <c r="O13" s="342">
        <v>0</v>
      </c>
      <c r="P13" s="342">
        <v>0</v>
      </c>
      <c r="Q13" s="342">
        <v>0</v>
      </c>
      <c r="R13" s="342">
        <v>0</v>
      </c>
      <c r="S13" s="342">
        <v>0</v>
      </c>
      <c r="T13" s="342">
        <v>0</v>
      </c>
      <c r="U13" s="342">
        <v>0</v>
      </c>
      <c r="V13" s="342">
        <v>0</v>
      </c>
      <c r="W13" s="342">
        <v>0</v>
      </c>
      <c r="X13" s="342">
        <v>0</v>
      </c>
      <c r="Y13" s="342">
        <v>0</v>
      </c>
      <c r="Z13" s="342">
        <v>0</v>
      </c>
      <c r="AA13" s="342">
        <v>0</v>
      </c>
      <c r="AB13" s="342">
        <v>0</v>
      </c>
      <c r="AC13" s="342">
        <v>0</v>
      </c>
      <c r="AD13" s="342">
        <v>0</v>
      </c>
      <c r="AE13" s="170">
        <v>0</v>
      </c>
      <c r="AF13" s="342">
        <v>0</v>
      </c>
      <c r="AG13" s="342">
        <v>0</v>
      </c>
      <c r="AH13" s="342">
        <v>0</v>
      </c>
      <c r="AI13" s="342">
        <v>0</v>
      </c>
      <c r="AJ13" s="342">
        <v>0</v>
      </c>
      <c r="AK13" s="342">
        <v>0</v>
      </c>
      <c r="AL13" s="342">
        <v>0</v>
      </c>
      <c r="AM13" s="342">
        <v>0</v>
      </c>
      <c r="AN13" s="342">
        <v>0</v>
      </c>
      <c r="AO13" s="342">
        <v>0</v>
      </c>
      <c r="AP13" s="342">
        <v>0</v>
      </c>
      <c r="AQ13" s="342">
        <v>0</v>
      </c>
      <c r="AR13" s="342">
        <v>0</v>
      </c>
      <c r="AS13" s="342">
        <v>0</v>
      </c>
      <c r="AT13" s="342">
        <v>0</v>
      </c>
      <c r="AU13" s="342">
        <v>0</v>
      </c>
      <c r="AV13" s="342">
        <v>0</v>
      </c>
      <c r="AW13" s="342">
        <v>0</v>
      </c>
      <c r="AX13" s="342">
        <v>0</v>
      </c>
      <c r="AY13" s="342">
        <v>0</v>
      </c>
      <c r="AZ13" s="342">
        <v>0</v>
      </c>
      <c r="BA13" s="342">
        <v>0</v>
      </c>
      <c r="BB13" s="342">
        <v>0</v>
      </c>
      <c r="BC13" s="342">
        <v>0</v>
      </c>
      <c r="BD13" s="342">
        <v>0</v>
      </c>
      <c r="BE13" s="342">
        <v>0</v>
      </c>
      <c r="BF13" s="342">
        <v>0</v>
      </c>
      <c r="BG13" s="342">
        <v>0</v>
      </c>
      <c r="BH13" s="342">
        <v>0</v>
      </c>
      <c r="BI13" s="342">
        <v>0</v>
      </c>
      <c r="BJ13" s="342">
        <v>0</v>
      </c>
      <c r="BK13" s="342">
        <v>0</v>
      </c>
      <c r="BL13" s="170"/>
    </row>
    <row r="14" spans="1:64" ht="13.35" customHeight="1">
      <c r="A14" s="9" t="s">
        <v>11</v>
      </c>
      <c r="B14" s="98">
        <f t="shared" si="1"/>
        <v>7744335.6350000007</v>
      </c>
      <c r="C14" s="298">
        <v>5330351.9110000003</v>
      </c>
      <c r="D14" s="298">
        <v>620</v>
      </c>
      <c r="E14" s="298">
        <v>24796.330999999998</v>
      </c>
      <c r="F14" s="298">
        <v>3681.8910000000001</v>
      </c>
      <c r="G14" s="298">
        <v>17132.030999999999</v>
      </c>
      <c r="H14" s="298">
        <v>484</v>
      </c>
      <c r="I14" s="342">
        <v>76571.55</v>
      </c>
      <c r="J14" s="298">
        <v>31485.831999999999</v>
      </c>
      <c r="K14" s="298">
        <v>6627.4</v>
      </c>
      <c r="L14" s="298">
        <v>-34478.938999999998</v>
      </c>
      <c r="M14" s="298">
        <v>19343.002</v>
      </c>
      <c r="N14" s="298">
        <v>3659.1370000000002</v>
      </c>
      <c r="O14" s="298">
        <v>143307.58100000001</v>
      </c>
      <c r="P14" s="342">
        <v>2707.962</v>
      </c>
      <c r="Q14" s="342">
        <v>6967.0259999999998</v>
      </c>
      <c r="R14" s="342">
        <v>364237</v>
      </c>
      <c r="S14" s="342">
        <v>25339.93</v>
      </c>
      <c r="T14" s="342">
        <v>0</v>
      </c>
      <c r="U14" s="342">
        <v>224114</v>
      </c>
      <c r="V14" s="342">
        <v>0</v>
      </c>
      <c r="W14" s="342">
        <v>1572.8</v>
      </c>
      <c r="X14" s="342">
        <v>51506.171000000002</v>
      </c>
      <c r="Y14" s="342">
        <v>116320</v>
      </c>
      <c r="Z14" s="342">
        <v>1487.604</v>
      </c>
      <c r="AA14" s="342">
        <v>0</v>
      </c>
      <c r="AB14" s="342">
        <v>53266</v>
      </c>
      <c r="AC14" s="342">
        <v>29021</v>
      </c>
      <c r="AD14" s="342">
        <v>54045.898999999998</v>
      </c>
      <c r="AE14" s="342">
        <v>19363.170999999998</v>
      </c>
      <c r="AF14" s="342">
        <v>0</v>
      </c>
      <c r="AG14" s="342">
        <v>33237.834000000003</v>
      </c>
      <c r="AH14" s="342">
        <v>5922.835</v>
      </c>
      <c r="AI14" s="342">
        <v>0</v>
      </c>
      <c r="AJ14" s="342">
        <v>23454.41</v>
      </c>
      <c r="AK14" s="342">
        <v>2285.2330000000002</v>
      </c>
      <c r="AL14" s="342">
        <v>73458</v>
      </c>
      <c r="AM14" s="342">
        <v>73425.58</v>
      </c>
      <c r="AN14" s="342">
        <v>3322.8</v>
      </c>
      <c r="AO14" s="342">
        <v>0.55000000000000004</v>
      </c>
      <c r="AP14" s="342">
        <v>4180.4549999999999</v>
      </c>
      <c r="AQ14" s="342">
        <v>10.029</v>
      </c>
      <c r="AR14" s="342">
        <v>19751.392</v>
      </c>
      <c r="AS14" s="342">
        <v>1786.5930000000001</v>
      </c>
      <c r="AT14" s="342">
        <v>3689.623</v>
      </c>
      <c r="AU14" s="342">
        <v>176367.14199999999</v>
      </c>
      <c r="AV14" s="342">
        <v>0</v>
      </c>
      <c r="AW14" s="342">
        <v>15580.76</v>
      </c>
      <c r="AX14" s="342">
        <v>0</v>
      </c>
      <c r="AY14" s="342">
        <v>11552.084000000001</v>
      </c>
      <c r="AZ14" s="342">
        <v>48675.982000000004</v>
      </c>
      <c r="BA14" s="342">
        <v>26588</v>
      </c>
      <c r="BB14" s="342">
        <v>60655.665999999997</v>
      </c>
      <c r="BC14" s="342">
        <v>115929.836</v>
      </c>
      <c r="BD14" s="342">
        <v>0</v>
      </c>
      <c r="BE14" s="342">
        <v>261821.334</v>
      </c>
      <c r="BF14" s="342">
        <v>84142.884000000005</v>
      </c>
      <c r="BG14" s="342">
        <v>2232.0309999999999</v>
      </c>
      <c r="BH14" s="342">
        <v>30317.898000000001</v>
      </c>
      <c r="BI14" s="342">
        <v>5396.0720000000001</v>
      </c>
      <c r="BJ14" s="342">
        <v>0</v>
      </c>
      <c r="BK14" s="342">
        <v>87020.322</v>
      </c>
      <c r="BL14" s="170"/>
    </row>
    <row r="15" spans="1:64" ht="13.35" customHeight="1">
      <c r="A15" s="14"/>
      <c r="B15" s="99"/>
      <c r="C15" s="343"/>
      <c r="D15" s="343"/>
      <c r="E15" s="343"/>
      <c r="F15" s="343"/>
      <c r="G15" s="343"/>
      <c r="H15" s="343"/>
      <c r="I15" s="343"/>
      <c r="J15" s="343"/>
      <c r="K15" s="343"/>
      <c r="L15" s="343"/>
      <c r="M15" s="343"/>
      <c r="N15" s="343"/>
      <c r="O15" s="343"/>
      <c r="P15" s="343"/>
      <c r="Q15" s="343"/>
      <c r="R15" s="343"/>
      <c r="S15" s="343"/>
      <c r="T15" s="343"/>
      <c r="U15" s="343"/>
      <c r="V15" s="343"/>
      <c r="W15" s="343"/>
      <c r="X15" s="343"/>
      <c r="Y15" s="343"/>
      <c r="Z15" s="343"/>
      <c r="AA15" s="343"/>
      <c r="AB15" s="343"/>
      <c r="AC15" s="343"/>
      <c r="AD15" s="343"/>
      <c r="AE15" s="343"/>
      <c r="AF15" s="343"/>
      <c r="AG15" s="343"/>
      <c r="AH15" s="343"/>
      <c r="AI15" s="343"/>
      <c r="AJ15" s="343"/>
      <c r="AK15" s="343"/>
      <c r="AL15" s="343"/>
      <c r="AM15" s="343"/>
      <c r="AN15" s="343"/>
      <c r="AO15" s="343"/>
      <c r="AP15" s="343"/>
      <c r="AQ15" s="343"/>
      <c r="AR15" s="343"/>
      <c r="AS15" s="343"/>
      <c r="AT15" s="343"/>
      <c r="AU15" s="343"/>
      <c r="AV15" s="343"/>
      <c r="AW15" s="343"/>
      <c r="AX15" s="343"/>
      <c r="AY15" s="343"/>
      <c r="AZ15" s="343"/>
      <c r="BA15" s="343"/>
      <c r="BB15" s="343"/>
      <c r="BC15" s="343"/>
      <c r="BD15" s="343"/>
      <c r="BE15" s="343"/>
      <c r="BF15" s="343"/>
      <c r="BG15" s="343"/>
      <c r="BH15" s="343"/>
      <c r="BI15" s="343"/>
      <c r="BJ15" s="343"/>
      <c r="BK15" s="343"/>
      <c r="BL15" s="170"/>
    </row>
    <row r="16" spans="1:64" ht="13.35" customHeight="1">
      <c r="A16" s="17" t="s">
        <v>12</v>
      </c>
      <c r="B16" s="96">
        <f>SUM(B17:B24)</f>
        <v>41585940.643000007</v>
      </c>
      <c r="C16" s="345">
        <f t="shared" ref="C16:BK16" si="2">SUM(C17:C24)</f>
        <v>26708721.351</v>
      </c>
      <c r="D16" s="345">
        <f t="shared" si="2"/>
        <v>16961.542999999998</v>
      </c>
      <c r="E16" s="345">
        <f t="shared" si="2"/>
        <v>274188.32400000002</v>
      </c>
      <c r="F16" s="345">
        <f t="shared" si="2"/>
        <v>62015.843000000001</v>
      </c>
      <c r="G16" s="345">
        <f t="shared" si="2"/>
        <v>75481.342999999993</v>
      </c>
      <c r="H16" s="345">
        <f t="shared" si="2"/>
        <v>19658.922000000002</v>
      </c>
      <c r="I16" s="345">
        <f t="shared" si="2"/>
        <v>523347.70799999998</v>
      </c>
      <c r="J16" s="345">
        <f t="shared" si="2"/>
        <v>697794.35199999996</v>
      </c>
      <c r="K16" s="345">
        <f t="shared" si="2"/>
        <v>91649.733999999997</v>
      </c>
      <c r="L16" s="345">
        <f t="shared" si="2"/>
        <v>244050.34000000003</v>
      </c>
      <c r="M16" s="345">
        <f t="shared" si="2"/>
        <v>90190</v>
      </c>
      <c r="N16" s="345">
        <f t="shared" si="2"/>
        <v>28490.108</v>
      </c>
      <c r="O16" s="345">
        <f t="shared" si="2"/>
        <v>2679591.3319999999</v>
      </c>
      <c r="P16" s="345">
        <f t="shared" si="2"/>
        <v>43778.233</v>
      </c>
      <c r="Q16" s="345">
        <f t="shared" si="2"/>
        <v>58292.246999999996</v>
      </c>
      <c r="R16" s="345">
        <f t="shared" si="2"/>
        <v>380257.15099999995</v>
      </c>
      <c r="S16" s="345">
        <f t="shared" si="2"/>
        <v>397673.75500000006</v>
      </c>
      <c r="T16" s="345">
        <f t="shared" si="2"/>
        <v>0</v>
      </c>
      <c r="U16" s="345">
        <f t="shared" si="2"/>
        <v>287057</v>
      </c>
      <c r="V16" s="345">
        <f t="shared" si="2"/>
        <v>0</v>
      </c>
      <c r="W16" s="345">
        <f t="shared" si="2"/>
        <v>93622.426999999996</v>
      </c>
      <c r="X16" s="345">
        <f t="shared" si="2"/>
        <v>615652.76300000004</v>
      </c>
      <c r="Y16" s="345">
        <f t="shared" si="2"/>
        <v>197751</v>
      </c>
      <c r="Z16" s="345">
        <f t="shared" si="2"/>
        <v>86342.524000000005</v>
      </c>
      <c r="AA16" s="345">
        <f t="shared" si="2"/>
        <v>0</v>
      </c>
      <c r="AB16" s="345">
        <f t="shared" si="2"/>
        <v>163485</v>
      </c>
      <c r="AC16" s="345">
        <f t="shared" si="2"/>
        <v>43665.89</v>
      </c>
      <c r="AD16" s="345">
        <f t="shared" si="2"/>
        <v>1237874</v>
      </c>
      <c r="AE16" s="345">
        <f t="shared" si="2"/>
        <v>31472.646000000001</v>
      </c>
      <c r="AF16" s="345">
        <f t="shared" si="2"/>
        <v>0</v>
      </c>
      <c r="AG16" s="345">
        <f t="shared" si="2"/>
        <v>128849.83799999999</v>
      </c>
      <c r="AH16" s="345">
        <f t="shared" si="2"/>
        <v>55042.179000000004</v>
      </c>
      <c r="AI16" s="345">
        <f t="shared" si="2"/>
        <v>0</v>
      </c>
      <c r="AJ16" s="345">
        <f t="shared" si="2"/>
        <v>299373.27</v>
      </c>
      <c r="AK16" s="345">
        <f t="shared" si="2"/>
        <v>75323.342000000004</v>
      </c>
      <c r="AL16" s="345">
        <f t="shared" si="2"/>
        <v>107882</v>
      </c>
      <c r="AM16" s="345">
        <f t="shared" si="2"/>
        <v>327548.88699999999</v>
      </c>
      <c r="AN16" s="345">
        <f t="shared" si="2"/>
        <v>29958.781000000003</v>
      </c>
      <c r="AO16" s="345">
        <f t="shared" si="2"/>
        <v>66.180000000000007</v>
      </c>
      <c r="AP16" s="345">
        <f t="shared" si="2"/>
        <v>16690.491000000002</v>
      </c>
      <c r="AQ16" s="345">
        <f t="shared" si="2"/>
        <v>65.951999999999998</v>
      </c>
      <c r="AR16" s="345">
        <f t="shared" si="2"/>
        <v>62512.349000000002</v>
      </c>
      <c r="AS16" s="345">
        <f t="shared" si="2"/>
        <v>199500.27299999999</v>
      </c>
      <c r="AT16" s="345">
        <f t="shared" si="2"/>
        <v>46350.019</v>
      </c>
      <c r="AU16" s="345">
        <f t="shared" si="2"/>
        <v>2177263.102</v>
      </c>
      <c r="AV16" s="345">
        <f t="shared" si="2"/>
        <v>0</v>
      </c>
      <c r="AW16" s="345">
        <f t="shared" si="2"/>
        <v>196423.03</v>
      </c>
      <c r="AX16" s="345">
        <f t="shared" si="2"/>
        <v>0</v>
      </c>
      <c r="AY16" s="345">
        <f t="shared" si="2"/>
        <v>78251.673999999999</v>
      </c>
      <c r="AZ16" s="345">
        <f t="shared" si="2"/>
        <v>392078.81900000002</v>
      </c>
      <c r="BA16" s="345">
        <f ca="1">SUM(BA8:BA24)</f>
        <v>33099117</v>
      </c>
      <c r="BB16" s="345">
        <f t="shared" si="2"/>
        <v>913040.22600000002</v>
      </c>
      <c r="BC16" s="345">
        <f t="shared" si="2"/>
        <v>106960.224</v>
      </c>
      <c r="BD16" s="345">
        <f t="shared" si="2"/>
        <v>0</v>
      </c>
      <c r="BE16" s="345">
        <f t="shared" si="2"/>
        <v>373011.712</v>
      </c>
      <c r="BF16" s="345">
        <f t="shared" si="2"/>
        <v>36588.948000000004</v>
      </c>
      <c r="BG16" s="345">
        <f t="shared" si="2"/>
        <v>26776.841</v>
      </c>
      <c r="BH16" s="345">
        <f>SUM(BH17:BH24)</f>
        <v>288608.185</v>
      </c>
      <c r="BI16" s="345">
        <f t="shared" si="2"/>
        <v>78061.665999999997</v>
      </c>
      <c r="BJ16" s="345">
        <f t="shared" si="2"/>
        <v>0</v>
      </c>
      <c r="BK16" s="345">
        <f t="shared" si="2"/>
        <v>304809.11900000001</v>
      </c>
      <c r="BL16" s="170"/>
    </row>
    <row r="17" spans="1:64" ht="13.35" customHeight="1">
      <c r="A17" s="9" t="s">
        <v>13</v>
      </c>
      <c r="B17" s="98">
        <f>SUM(C17:BK17)</f>
        <v>10314786.380999997</v>
      </c>
      <c r="C17" s="298">
        <v>6277870.6459999997</v>
      </c>
      <c r="D17" s="342">
        <v>11149.960999999999</v>
      </c>
      <c r="E17" s="298">
        <v>57962.440999999999</v>
      </c>
      <c r="F17" s="298">
        <v>30456.329000000002</v>
      </c>
      <c r="G17" s="298">
        <v>29741.414000000001</v>
      </c>
      <c r="H17" s="298">
        <v>2540.9879999999998</v>
      </c>
      <c r="I17" s="342">
        <v>227988.26500000001</v>
      </c>
      <c r="J17" s="298">
        <v>242391.93400000001</v>
      </c>
      <c r="K17" s="298">
        <v>30651.824000000001</v>
      </c>
      <c r="L17" s="298">
        <v>77931.601999999999</v>
      </c>
      <c r="M17" s="298">
        <v>26753</v>
      </c>
      <c r="N17" s="298">
        <v>11728.082</v>
      </c>
      <c r="O17" s="298">
        <v>635688.70600000001</v>
      </c>
      <c r="P17" s="342">
        <v>17466.945</v>
      </c>
      <c r="Q17" s="342">
        <v>20774.618999999999</v>
      </c>
      <c r="R17" s="342">
        <v>117688.43700000001</v>
      </c>
      <c r="S17" s="342">
        <v>163693.84</v>
      </c>
      <c r="T17" s="342">
        <v>0</v>
      </c>
      <c r="U17" s="342">
        <v>55123</v>
      </c>
      <c r="V17" s="342">
        <v>0</v>
      </c>
      <c r="W17" s="342">
        <v>17217.413</v>
      </c>
      <c r="X17" s="342">
        <v>109912.85799999999</v>
      </c>
      <c r="Y17" s="342">
        <v>69907</v>
      </c>
      <c r="Z17" s="342">
        <v>26896.013999999999</v>
      </c>
      <c r="AA17" s="342">
        <v>0</v>
      </c>
      <c r="AB17" s="342">
        <v>35778</v>
      </c>
      <c r="AC17" s="342">
        <v>43528</v>
      </c>
      <c r="AD17" s="342">
        <v>243431</v>
      </c>
      <c r="AE17" s="342">
        <v>11763.532999999999</v>
      </c>
      <c r="AF17" s="342">
        <v>0</v>
      </c>
      <c r="AG17" s="342">
        <v>42455.506000000001</v>
      </c>
      <c r="AH17" s="342">
        <v>12041.876</v>
      </c>
      <c r="AI17" s="342">
        <v>0</v>
      </c>
      <c r="AJ17" s="342">
        <v>104339.39</v>
      </c>
      <c r="AK17" s="342">
        <v>24647.835999999999</v>
      </c>
      <c r="AL17" s="342">
        <v>55334</v>
      </c>
      <c r="AM17" s="342">
        <v>83229.653999999995</v>
      </c>
      <c r="AN17" s="342">
        <v>14158.031000000001</v>
      </c>
      <c r="AO17" s="342">
        <v>28.408000000000001</v>
      </c>
      <c r="AP17" s="342">
        <v>9276.2780000000002</v>
      </c>
      <c r="AQ17" s="342">
        <v>21.087</v>
      </c>
      <c r="AR17" s="342">
        <v>25849.243999999999</v>
      </c>
      <c r="AS17" s="342">
        <v>80328.437000000005</v>
      </c>
      <c r="AT17" s="342">
        <v>17832.233</v>
      </c>
      <c r="AU17" s="342">
        <v>414109.701</v>
      </c>
      <c r="AV17" s="342">
        <v>0</v>
      </c>
      <c r="AW17" s="342">
        <v>62287.63</v>
      </c>
      <c r="AX17" s="342">
        <v>0</v>
      </c>
      <c r="AY17" s="342">
        <v>17031.581999999999</v>
      </c>
      <c r="AZ17" s="342">
        <v>125187.951</v>
      </c>
      <c r="BA17" s="170">
        <v>32936</v>
      </c>
      <c r="BB17" s="342">
        <v>210183.36199999999</v>
      </c>
      <c r="BC17" s="342">
        <v>27705.716</v>
      </c>
      <c r="BD17" s="342">
        <v>0</v>
      </c>
      <c r="BE17" s="342">
        <v>117454.712</v>
      </c>
      <c r="BF17" s="342">
        <v>9010.8150000000005</v>
      </c>
      <c r="BG17" s="342">
        <v>11243.968000000001</v>
      </c>
      <c r="BH17" s="342">
        <v>65270.775000000001</v>
      </c>
      <c r="BI17" s="342">
        <v>21906.632000000001</v>
      </c>
      <c r="BJ17" s="342">
        <v>0</v>
      </c>
      <c r="BK17" s="342">
        <v>134879.70600000001</v>
      </c>
      <c r="BL17" s="170"/>
    </row>
    <row r="18" spans="1:64" ht="13.35" customHeight="1">
      <c r="A18" s="9" t="s">
        <v>14</v>
      </c>
      <c r="B18" s="98">
        <f t="shared" ref="B18:B24" si="3">SUM(C18:BK18)</f>
        <v>0</v>
      </c>
      <c r="C18" s="342">
        <v>0</v>
      </c>
      <c r="D18" s="342">
        <v>0</v>
      </c>
      <c r="E18" s="342">
        <v>0</v>
      </c>
      <c r="F18" s="342">
        <v>0</v>
      </c>
      <c r="G18" s="342">
        <v>0</v>
      </c>
      <c r="H18" s="342">
        <v>0</v>
      </c>
      <c r="I18" s="342">
        <v>0</v>
      </c>
      <c r="J18" s="342">
        <v>0</v>
      </c>
      <c r="K18" s="342">
        <v>0</v>
      </c>
      <c r="L18" s="342">
        <v>0</v>
      </c>
      <c r="M18" s="342">
        <v>0</v>
      </c>
      <c r="N18" s="342">
        <v>0</v>
      </c>
      <c r="O18" s="342">
        <v>0</v>
      </c>
      <c r="P18" s="342">
        <v>0</v>
      </c>
      <c r="Q18" s="342">
        <v>0</v>
      </c>
      <c r="R18" s="342">
        <v>0</v>
      </c>
      <c r="S18" s="342">
        <v>0</v>
      </c>
      <c r="T18" s="342">
        <v>0</v>
      </c>
      <c r="U18" s="342">
        <v>0</v>
      </c>
      <c r="V18" s="342">
        <v>0</v>
      </c>
      <c r="W18" s="342">
        <v>0</v>
      </c>
      <c r="X18" s="342">
        <v>0</v>
      </c>
      <c r="Y18" s="342">
        <v>0</v>
      </c>
      <c r="Z18" s="342">
        <v>0</v>
      </c>
      <c r="AA18" s="342">
        <v>0</v>
      </c>
      <c r="AB18" s="342">
        <v>0</v>
      </c>
      <c r="AC18" s="342">
        <v>0</v>
      </c>
      <c r="AD18" s="342">
        <v>0</v>
      </c>
      <c r="AE18" s="342">
        <v>0</v>
      </c>
      <c r="AF18" s="342">
        <v>0</v>
      </c>
      <c r="AG18" s="342">
        <v>0</v>
      </c>
      <c r="AH18" s="342">
        <v>0</v>
      </c>
      <c r="AI18" s="342">
        <v>0</v>
      </c>
      <c r="AJ18" s="342">
        <v>0</v>
      </c>
      <c r="AK18" s="342">
        <v>0</v>
      </c>
      <c r="AL18" s="342">
        <v>0</v>
      </c>
      <c r="AM18" s="342">
        <v>0</v>
      </c>
      <c r="AN18" s="342">
        <v>0</v>
      </c>
      <c r="AO18" s="342">
        <v>0</v>
      </c>
      <c r="AP18" s="342">
        <v>0</v>
      </c>
      <c r="AQ18" s="342">
        <v>0</v>
      </c>
      <c r="AR18" s="342">
        <v>0</v>
      </c>
      <c r="AS18" s="342">
        <v>0</v>
      </c>
      <c r="AT18" s="342">
        <v>0</v>
      </c>
      <c r="AU18" s="342">
        <v>0</v>
      </c>
      <c r="AV18" s="342">
        <v>0</v>
      </c>
      <c r="AW18" s="342">
        <v>0</v>
      </c>
      <c r="AX18" s="342">
        <v>0</v>
      </c>
      <c r="AY18" s="342">
        <v>0</v>
      </c>
      <c r="AZ18" s="342">
        <v>0</v>
      </c>
      <c r="BA18" s="170">
        <v>0</v>
      </c>
      <c r="BB18" s="342">
        <v>0</v>
      </c>
      <c r="BC18" s="342">
        <v>0</v>
      </c>
      <c r="BD18" s="342">
        <v>0</v>
      </c>
      <c r="BE18" s="342">
        <v>0</v>
      </c>
      <c r="BF18" s="342">
        <v>0</v>
      </c>
      <c r="BG18" s="342">
        <v>0</v>
      </c>
      <c r="BH18" s="342">
        <v>0</v>
      </c>
      <c r="BI18" s="342">
        <v>0</v>
      </c>
      <c r="BJ18" s="342">
        <v>0</v>
      </c>
      <c r="BK18" s="342">
        <v>0</v>
      </c>
      <c r="BL18" s="170"/>
    </row>
    <row r="19" spans="1:64" ht="13.35" customHeight="1">
      <c r="A19" s="9" t="s">
        <v>15</v>
      </c>
      <c r="B19" s="98">
        <f t="shared" si="3"/>
        <v>0</v>
      </c>
      <c r="C19" s="342">
        <v>0</v>
      </c>
      <c r="D19" s="342">
        <v>0</v>
      </c>
      <c r="E19" s="342">
        <v>0</v>
      </c>
      <c r="F19" s="342">
        <v>0</v>
      </c>
      <c r="G19" s="342">
        <v>0</v>
      </c>
      <c r="H19" s="342">
        <v>0</v>
      </c>
      <c r="I19" s="342">
        <v>0</v>
      </c>
      <c r="J19" s="342">
        <v>0</v>
      </c>
      <c r="K19" s="342">
        <v>0</v>
      </c>
      <c r="L19" s="342">
        <v>0</v>
      </c>
      <c r="M19" s="342">
        <v>0</v>
      </c>
      <c r="N19" s="342">
        <v>0</v>
      </c>
      <c r="O19" s="342">
        <v>0</v>
      </c>
      <c r="P19" s="342">
        <v>0</v>
      </c>
      <c r="Q19" s="342">
        <v>0</v>
      </c>
      <c r="R19" s="342">
        <v>0</v>
      </c>
      <c r="S19" s="342">
        <v>0</v>
      </c>
      <c r="T19" s="342">
        <v>0</v>
      </c>
      <c r="U19" s="342">
        <v>0</v>
      </c>
      <c r="V19" s="342">
        <v>0</v>
      </c>
      <c r="W19" s="342">
        <v>0</v>
      </c>
      <c r="X19" s="342">
        <v>0</v>
      </c>
      <c r="Y19" s="342">
        <v>0</v>
      </c>
      <c r="Z19" s="342">
        <v>0</v>
      </c>
      <c r="AA19" s="342">
        <v>0</v>
      </c>
      <c r="AB19" s="342">
        <v>0</v>
      </c>
      <c r="AC19" s="342">
        <v>0</v>
      </c>
      <c r="AD19" s="342">
        <v>0</v>
      </c>
      <c r="AE19" s="342">
        <v>0</v>
      </c>
      <c r="AF19" s="342">
        <v>0</v>
      </c>
      <c r="AG19" s="342">
        <v>0</v>
      </c>
      <c r="AH19" s="342">
        <v>0</v>
      </c>
      <c r="AI19" s="342">
        <v>0</v>
      </c>
      <c r="AJ19" s="342">
        <v>0</v>
      </c>
      <c r="AK19" s="342">
        <v>0</v>
      </c>
      <c r="AL19" s="342">
        <v>0</v>
      </c>
      <c r="AM19" s="342">
        <v>0</v>
      </c>
      <c r="AN19" s="342">
        <v>0</v>
      </c>
      <c r="AO19" s="342">
        <v>0</v>
      </c>
      <c r="AP19" s="342">
        <v>0</v>
      </c>
      <c r="AQ19" s="342">
        <v>0</v>
      </c>
      <c r="AR19" s="342">
        <v>0</v>
      </c>
      <c r="AS19" s="342">
        <v>0</v>
      </c>
      <c r="AT19" s="342">
        <v>0</v>
      </c>
      <c r="AU19" s="342">
        <v>0</v>
      </c>
      <c r="AV19" s="342">
        <v>0</v>
      </c>
      <c r="AW19" s="342">
        <v>0</v>
      </c>
      <c r="AX19" s="342">
        <v>0</v>
      </c>
      <c r="AY19" s="342">
        <v>0</v>
      </c>
      <c r="AZ19" s="342">
        <v>0</v>
      </c>
      <c r="BA19" s="342">
        <v>0</v>
      </c>
      <c r="BB19" s="342">
        <v>0</v>
      </c>
      <c r="BC19" s="342">
        <v>0</v>
      </c>
      <c r="BD19" s="342">
        <v>0</v>
      </c>
      <c r="BE19" s="342">
        <v>0</v>
      </c>
      <c r="BF19" s="342">
        <v>0</v>
      </c>
      <c r="BG19" s="342">
        <v>0</v>
      </c>
      <c r="BH19" s="342">
        <v>0</v>
      </c>
      <c r="BI19" s="342">
        <v>0</v>
      </c>
      <c r="BJ19" s="342">
        <v>0</v>
      </c>
      <c r="BK19" s="342">
        <v>0</v>
      </c>
      <c r="BL19" s="170"/>
    </row>
    <row r="20" spans="1:64" ht="13.35" customHeight="1">
      <c r="A20" s="9" t="s">
        <v>16</v>
      </c>
      <c r="B20" s="98">
        <f t="shared" si="3"/>
        <v>0</v>
      </c>
      <c r="C20" s="342">
        <v>0</v>
      </c>
      <c r="D20" s="342">
        <v>0</v>
      </c>
      <c r="E20" s="342">
        <v>0</v>
      </c>
      <c r="F20" s="342">
        <v>0</v>
      </c>
      <c r="G20" s="342">
        <v>0</v>
      </c>
      <c r="H20" s="342">
        <v>0</v>
      </c>
      <c r="I20" s="342">
        <v>0</v>
      </c>
      <c r="J20" s="342">
        <v>0</v>
      </c>
      <c r="K20" s="342">
        <v>0</v>
      </c>
      <c r="L20" s="342">
        <v>0</v>
      </c>
      <c r="M20" s="342">
        <v>0</v>
      </c>
      <c r="N20" s="342">
        <v>0</v>
      </c>
      <c r="O20" s="342">
        <v>0</v>
      </c>
      <c r="P20" s="342">
        <v>0</v>
      </c>
      <c r="Q20" s="342">
        <v>0</v>
      </c>
      <c r="R20" s="342">
        <v>0</v>
      </c>
      <c r="S20" s="342">
        <v>0</v>
      </c>
      <c r="T20" s="342">
        <v>0</v>
      </c>
      <c r="U20" s="342">
        <v>0</v>
      </c>
      <c r="V20" s="342">
        <v>0</v>
      </c>
      <c r="W20" s="342">
        <v>0</v>
      </c>
      <c r="X20" s="342">
        <v>0</v>
      </c>
      <c r="Y20" s="342">
        <v>0</v>
      </c>
      <c r="Z20" s="342">
        <v>0</v>
      </c>
      <c r="AA20" s="342">
        <v>0</v>
      </c>
      <c r="AB20" s="342">
        <v>0</v>
      </c>
      <c r="AC20" s="342">
        <v>0</v>
      </c>
      <c r="AD20" s="342">
        <v>0</v>
      </c>
      <c r="AE20" s="342">
        <v>0</v>
      </c>
      <c r="AF20" s="342">
        <v>0</v>
      </c>
      <c r="AG20" s="342">
        <v>0</v>
      </c>
      <c r="AH20" s="342">
        <v>0</v>
      </c>
      <c r="AI20" s="342">
        <v>0</v>
      </c>
      <c r="AJ20" s="342">
        <v>0</v>
      </c>
      <c r="AK20" s="342">
        <v>0</v>
      </c>
      <c r="AL20" s="342">
        <v>0</v>
      </c>
      <c r="AM20" s="342">
        <v>0</v>
      </c>
      <c r="AN20" s="342">
        <v>0</v>
      </c>
      <c r="AO20" s="342">
        <v>0</v>
      </c>
      <c r="AP20" s="342">
        <v>0</v>
      </c>
      <c r="AQ20" s="342">
        <v>0</v>
      </c>
      <c r="AR20" s="342">
        <v>0</v>
      </c>
      <c r="AS20" s="342">
        <v>0</v>
      </c>
      <c r="AT20" s="342">
        <v>0</v>
      </c>
      <c r="AU20" s="342">
        <v>0</v>
      </c>
      <c r="AV20" s="342">
        <v>0</v>
      </c>
      <c r="AW20" s="342">
        <v>0</v>
      </c>
      <c r="AX20" s="342">
        <v>0</v>
      </c>
      <c r="AY20" s="342">
        <v>0</v>
      </c>
      <c r="AZ20" s="342">
        <v>0</v>
      </c>
      <c r="BA20" s="342">
        <v>0</v>
      </c>
      <c r="BB20" s="342">
        <v>0</v>
      </c>
      <c r="BC20" s="342">
        <v>0</v>
      </c>
      <c r="BD20" s="342">
        <v>0</v>
      </c>
      <c r="BE20" s="342">
        <v>0</v>
      </c>
      <c r="BF20" s="342">
        <v>0</v>
      </c>
      <c r="BG20" s="342">
        <v>0</v>
      </c>
      <c r="BH20" s="342">
        <v>0</v>
      </c>
      <c r="BI20" s="342">
        <v>0</v>
      </c>
      <c r="BJ20" s="342">
        <v>0</v>
      </c>
      <c r="BK20" s="342">
        <v>0</v>
      </c>
      <c r="BL20" s="170"/>
    </row>
    <row r="21" spans="1:64" ht="13.35" customHeight="1">
      <c r="A21" s="9" t="s">
        <v>17</v>
      </c>
      <c r="B21" s="98">
        <f t="shared" si="3"/>
        <v>1355197.8810000003</v>
      </c>
      <c r="C21" s="342">
        <v>1057167.628</v>
      </c>
      <c r="D21" s="342">
        <v>0</v>
      </c>
      <c r="E21" s="342">
        <v>1418.12</v>
      </c>
      <c r="F21" s="342">
        <v>0</v>
      </c>
      <c r="G21" s="342">
        <v>109.65600000000001</v>
      </c>
      <c r="H21" s="342">
        <v>0</v>
      </c>
      <c r="I21" s="342">
        <v>19645.379000000001</v>
      </c>
      <c r="J21" s="342">
        <v>20815.84</v>
      </c>
      <c r="K21" s="342">
        <v>3025</v>
      </c>
      <c r="L21" s="342">
        <v>8425.0879999999997</v>
      </c>
      <c r="M21" s="342">
        <v>619.15800000000002</v>
      </c>
      <c r="N21" s="342">
        <v>674.15899999999999</v>
      </c>
      <c r="O21" s="342">
        <v>73449.989000000001</v>
      </c>
      <c r="P21" s="342">
        <v>0</v>
      </c>
      <c r="Q21" s="342">
        <v>0</v>
      </c>
      <c r="R21" s="342">
        <v>3298</v>
      </c>
      <c r="S21" s="342">
        <v>6309.67</v>
      </c>
      <c r="T21" s="342">
        <v>0</v>
      </c>
      <c r="U21" s="342">
        <v>697</v>
      </c>
      <c r="V21" s="342">
        <v>0</v>
      </c>
      <c r="W21" s="342">
        <v>0</v>
      </c>
      <c r="X21" s="342">
        <v>4037.6689999999999</v>
      </c>
      <c r="Y21" s="342">
        <v>6197</v>
      </c>
      <c r="Z21" s="342">
        <v>194.92500000000001</v>
      </c>
      <c r="AA21" s="342">
        <v>0</v>
      </c>
      <c r="AB21" s="342">
        <v>0</v>
      </c>
      <c r="AC21" s="342">
        <v>0</v>
      </c>
      <c r="AD21" s="342">
        <v>10256</v>
      </c>
      <c r="AE21" s="342">
        <v>111.976</v>
      </c>
      <c r="AF21" s="342">
        <v>0</v>
      </c>
      <c r="AG21" s="342">
        <v>0</v>
      </c>
      <c r="AH21" s="342">
        <v>0</v>
      </c>
      <c r="AI21" s="342">
        <v>0</v>
      </c>
      <c r="AJ21" s="342">
        <v>0</v>
      </c>
      <c r="AK21" s="342">
        <v>1708.873</v>
      </c>
      <c r="AL21" s="342">
        <v>0</v>
      </c>
      <c r="AM21" s="342">
        <v>117.60299999999999</v>
      </c>
      <c r="AN21" s="342">
        <v>0</v>
      </c>
      <c r="AO21" s="342">
        <v>0</v>
      </c>
      <c r="AP21" s="342">
        <v>0</v>
      </c>
      <c r="AQ21" s="342">
        <v>0</v>
      </c>
      <c r="AR21" s="342">
        <v>320</v>
      </c>
      <c r="AS21" s="342">
        <v>3406.0459999999998</v>
      </c>
      <c r="AT21" s="342">
        <v>0</v>
      </c>
      <c r="AU21" s="342">
        <v>84684.600999999995</v>
      </c>
      <c r="AV21" s="342">
        <v>0</v>
      </c>
      <c r="AW21" s="342">
        <v>28.9</v>
      </c>
      <c r="AX21" s="342">
        <v>0</v>
      </c>
      <c r="AY21" s="342">
        <v>0</v>
      </c>
      <c r="AZ21" s="342">
        <v>15116.766</v>
      </c>
      <c r="BA21" s="342">
        <v>672</v>
      </c>
      <c r="BB21" s="342">
        <v>11595.107</v>
      </c>
      <c r="BC21" s="342">
        <v>0</v>
      </c>
      <c r="BD21" s="342">
        <v>0</v>
      </c>
      <c r="BE21" s="342">
        <v>14591.272000000001</v>
      </c>
      <c r="BF21" s="342">
        <v>0</v>
      </c>
      <c r="BG21" s="342">
        <v>82.977000000000004</v>
      </c>
      <c r="BH21" s="342">
        <v>5421.4790000000003</v>
      </c>
      <c r="BI21" s="342">
        <v>0</v>
      </c>
      <c r="BJ21" s="342">
        <v>0</v>
      </c>
      <c r="BK21" s="342">
        <v>1000</v>
      </c>
      <c r="BL21" s="170"/>
    </row>
    <row r="22" spans="1:64" ht="13.35" customHeight="1">
      <c r="A22" s="9" t="s">
        <v>18</v>
      </c>
      <c r="B22" s="98">
        <f t="shared" si="3"/>
        <v>13142036.433000002</v>
      </c>
      <c r="C22" s="298">
        <v>9415673.4299999997</v>
      </c>
      <c r="D22" s="342">
        <v>0</v>
      </c>
      <c r="E22" s="342">
        <v>0</v>
      </c>
      <c r="F22" s="342">
        <v>0</v>
      </c>
      <c r="G22" s="298">
        <v>15738.691999999999</v>
      </c>
      <c r="H22" s="342">
        <v>0</v>
      </c>
      <c r="I22" s="342">
        <v>53241.451999999997</v>
      </c>
      <c r="J22" s="298">
        <v>33075</v>
      </c>
      <c r="K22" s="342">
        <v>0</v>
      </c>
      <c r="L22" s="342">
        <v>68382.994000000006</v>
      </c>
      <c r="M22" s="298">
        <v>25351</v>
      </c>
      <c r="N22" s="298">
        <v>0</v>
      </c>
      <c r="O22" s="342">
        <v>1074856.368</v>
      </c>
      <c r="P22" s="342">
        <v>0</v>
      </c>
      <c r="Q22" s="342">
        <v>0</v>
      </c>
      <c r="R22" s="342">
        <v>35602.982000000004</v>
      </c>
      <c r="S22" s="342">
        <v>99554.66</v>
      </c>
      <c r="T22" s="342">
        <v>0</v>
      </c>
      <c r="U22" s="342">
        <v>0</v>
      </c>
      <c r="V22" s="342">
        <v>0</v>
      </c>
      <c r="W22" s="342">
        <v>0</v>
      </c>
      <c r="X22" s="342">
        <v>14943.88</v>
      </c>
      <c r="Y22" s="342">
        <v>0</v>
      </c>
      <c r="Z22" s="342">
        <v>12918.039000000001</v>
      </c>
      <c r="AA22" s="342">
        <v>0</v>
      </c>
      <c r="AB22" s="342">
        <v>0</v>
      </c>
      <c r="AC22" s="342">
        <v>0</v>
      </c>
      <c r="AD22" s="342">
        <v>418351</v>
      </c>
      <c r="AE22" s="342">
        <v>6062.2709999999997</v>
      </c>
      <c r="AF22" s="342">
        <v>0</v>
      </c>
      <c r="AG22" s="342">
        <v>0</v>
      </c>
      <c r="AH22" s="342">
        <v>10516.68</v>
      </c>
      <c r="AI22" s="342">
        <v>0</v>
      </c>
      <c r="AJ22" s="342">
        <v>79200</v>
      </c>
      <c r="AK22" s="342">
        <v>0</v>
      </c>
      <c r="AL22" s="342">
        <v>17087</v>
      </c>
      <c r="AM22" s="342">
        <v>47018.639000000003</v>
      </c>
      <c r="AN22" s="342">
        <v>0</v>
      </c>
      <c r="AO22" s="342">
        <v>0</v>
      </c>
      <c r="AP22" s="342">
        <v>0</v>
      </c>
      <c r="AQ22" s="342">
        <v>0</v>
      </c>
      <c r="AR22" s="342">
        <v>0</v>
      </c>
      <c r="AS22" s="342">
        <v>5651.4620000000004</v>
      </c>
      <c r="AT22" s="342">
        <v>0</v>
      </c>
      <c r="AU22" s="342">
        <v>1142949.3</v>
      </c>
      <c r="AV22" s="342">
        <v>0</v>
      </c>
      <c r="AW22" s="342">
        <v>40171.61</v>
      </c>
      <c r="AX22" s="342">
        <v>0</v>
      </c>
      <c r="AY22" s="342">
        <v>0</v>
      </c>
      <c r="AZ22" s="342">
        <v>19313.358</v>
      </c>
      <c r="BA22" s="342">
        <v>0</v>
      </c>
      <c r="BB22" s="342">
        <v>390758.40000000002</v>
      </c>
      <c r="BC22" s="342">
        <v>0</v>
      </c>
      <c r="BD22" s="342">
        <v>0</v>
      </c>
      <c r="BE22" s="342">
        <v>58957.091</v>
      </c>
      <c r="BF22" s="342">
        <v>0</v>
      </c>
      <c r="BG22" s="342">
        <v>0</v>
      </c>
      <c r="BH22" s="342">
        <v>49111.125</v>
      </c>
      <c r="BI22" s="342">
        <v>0</v>
      </c>
      <c r="BJ22" s="342">
        <v>0</v>
      </c>
      <c r="BK22" s="342">
        <v>7550</v>
      </c>
      <c r="BL22" s="170"/>
    </row>
    <row r="23" spans="1:64" ht="13.35" customHeight="1">
      <c r="A23" s="9" t="s">
        <v>19</v>
      </c>
      <c r="B23" s="98">
        <f t="shared" si="3"/>
        <v>0</v>
      </c>
      <c r="C23" s="342">
        <v>0</v>
      </c>
      <c r="D23" s="342">
        <v>0</v>
      </c>
      <c r="E23" s="342">
        <v>0</v>
      </c>
      <c r="F23" s="342">
        <v>0</v>
      </c>
      <c r="G23" s="342">
        <v>0</v>
      </c>
      <c r="H23" s="342">
        <v>0</v>
      </c>
      <c r="I23" s="342">
        <v>0</v>
      </c>
      <c r="J23" s="342">
        <v>0</v>
      </c>
      <c r="K23" s="342">
        <v>0</v>
      </c>
      <c r="L23" s="298">
        <v>0</v>
      </c>
      <c r="M23" s="342">
        <v>0</v>
      </c>
      <c r="N23" s="342">
        <v>0</v>
      </c>
      <c r="O23" s="342">
        <v>0</v>
      </c>
      <c r="P23" s="342">
        <v>0</v>
      </c>
      <c r="Q23" s="342">
        <v>0</v>
      </c>
      <c r="R23" s="342">
        <v>0</v>
      </c>
      <c r="S23" s="342">
        <v>0</v>
      </c>
      <c r="T23" s="342">
        <v>0</v>
      </c>
      <c r="U23" s="342">
        <v>0</v>
      </c>
      <c r="V23" s="342">
        <v>0</v>
      </c>
      <c r="W23" s="342">
        <v>0</v>
      </c>
      <c r="X23" s="342">
        <v>0</v>
      </c>
      <c r="Y23" s="342">
        <v>0</v>
      </c>
      <c r="Z23" s="342">
        <v>0</v>
      </c>
      <c r="AA23" s="342">
        <v>0</v>
      </c>
      <c r="AB23" s="342">
        <v>0</v>
      </c>
      <c r="AC23" s="342">
        <v>0</v>
      </c>
      <c r="AD23" s="342">
        <v>0</v>
      </c>
      <c r="AE23" s="342">
        <v>0</v>
      </c>
      <c r="AF23" s="342">
        <v>0</v>
      </c>
      <c r="AG23" s="342">
        <v>0</v>
      </c>
      <c r="AH23" s="342">
        <v>0</v>
      </c>
      <c r="AI23" s="342">
        <v>0</v>
      </c>
      <c r="AJ23" s="342">
        <v>0</v>
      </c>
      <c r="AK23" s="342">
        <v>0</v>
      </c>
      <c r="AL23" s="342">
        <v>0</v>
      </c>
      <c r="AM23" s="342">
        <v>0</v>
      </c>
      <c r="AN23" s="342">
        <v>0</v>
      </c>
      <c r="AO23" s="342">
        <v>0</v>
      </c>
      <c r="AP23" s="342">
        <v>0</v>
      </c>
      <c r="AQ23" s="342">
        <v>0</v>
      </c>
      <c r="AR23" s="342">
        <v>0</v>
      </c>
      <c r="AS23" s="342">
        <v>0</v>
      </c>
      <c r="AT23" s="342">
        <v>0</v>
      </c>
      <c r="AU23" s="342">
        <v>0</v>
      </c>
      <c r="AV23" s="342">
        <v>0</v>
      </c>
      <c r="AW23" s="342">
        <v>0</v>
      </c>
      <c r="AX23" s="342">
        <v>0</v>
      </c>
      <c r="AY23" s="342">
        <v>0</v>
      </c>
      <c r="AZ23" s="342">
        <v>0</v>
      </c>
      <c r="BA23" s="342">
        <v>0</v>
      </c>
      <c r="BB23" s="342">
        <v>0</v>
      </c>
      <c r="BC23" s="342">
        <v>0</v>
      </c>
      <c r="BD23" s="342">
        <v>0</v>
      </c>
      <c r="BE23" s="342">
        <v>0</v>
      </c>
      <c r="BF23" s="342">
        <v>0</v>
      </c>
      <c r="BG23" s="342">
        <v>0</v>
      </c>
      <c r="BH23" s="342">
        <v>0</v>
      </c>
      <c r="BI23" s="342">
        <v>0</v>
      </c>
      <c r="BJ23" s="342">
        <v>0</v>
      </c>
      <c r="BK23" s="342">
        <v>0</v>
      </c>
      <c r="BL23" s="170"/>
    </row>
    <row r="24" spans="1:64" ht="13.35" customHeight="1">
      <c r="A24" s="9" t="s">
        <v>20</v>
      </c>
      <c r="B24" s="98">
        <f t="shared" si="3"/>
        <v>16773919.948000008</v>
      </c>
      <c r="C24" s="298">
        <v>9958009.6469999999</v>
      </c>
      <c r="D24" s="298">
        <v>5811.5820000000003</v>
      </c>
      <c r="E24" s="298">
        <v>214807.76300000001</v>
      </c>
      <c r="F24" s="298">
        <v>31559.513999999999</v>
      </c>
      <c r="G24" s="298">
        <v>29891.580999999998</v>
      </c>
      <c r="H24" s="298">
        <v>17117.934000000001</v>
      </c>
      <c r="I24" s="342">
        <v>222472.61199999999</v>
      </c>
      <c r="J24" s="298">
        <v>401511.57799999998</v>
      </c>
      <c r="K24" s="298">
        <v>57972.91</v>
      </c>
      <c r="L24" s="298">
        <v>89310.656000000003</v>
      </c>
      <c r="M24" s="298">
        <v>37466.841999999997</v>
      </c>
      <c r="N24" s="298">
        <v>16087.867</v>
      </c>
      <c r="O24" s="342">
        <v>895596.26899999997</v>
      </c>
      <c r="P24" s="342">
        <v>26311.288</v>
      </c>
      <c r="Q24" s="342">
        <v>37517.627999999997</v>
      </c>
      <c r="R24" s="342">
        <v>223667.73199999999</v>
      </c>
      <c r="S24" s="342">
        <v>128115.58500000001</v>
      </c>
      <c r="T24" s="342">
        <v>0</v>
      </c>
      <c r="U24" s="342">
        <v>231237</v>
      </c>
      <c r="V24" s="342">
        <v>0</v>
      </c>
      <c r="W24" s="342">
        <v>76405.013999999996</v>
      </c>
      <c r="X24" s="342">
        <v>486758.35600000003</v>
      </c>
      <c r="Y24" s="342">
        <v>121647</v>
      </c>
      <c r="Z24" s="342">
        <v>46333.546000000002</v>
      </c>
      <c r="AA24" s="342">
        <v>0</v>
      </c>
      <c r="AB24" s="342">
        <v>127707</v>
      </c>
      <c r="AC24" s="342">
        <v>137.88999999999999</v>
      </c>
      <c r="AD24" s="342">
        <v>565836</v>
      </c>
      <c r="AE24" s="342">
        <v>13534.866</v>
      </c>
      <c r="AF24" s="342">
        <v>0</v>
      </c>
      <c r="AG24" s="342">
        <v>86394.331999999995</v>
      </c>
      <c r="AH24" s="342">
        <v>32483.623</v>
      </c>
      <c r="AI24" s="342">
        <v>0</v>
      </c>
      <c r="AJ24" s="342">
        <v>115833.88</v>
      </c>
      <c r="AK24" s="342">
        <v>48966.633000000002</v>
      </c>
      <c r="AL24" s="342">
        <v>35461</v>
      </c>
      <c r="AM24" s="342">
        <v>197182.99100000001</v>
      </c>
      <c r="AN24" s="342">
        <v>15800.75</v>
      </c>
      <c r="AO24" s="342">
        <v>37.771999999999998</v>
      </c>
      <c r="AP24" s="342">
        <v>7414.2129999999997</v>
      </c>
      <c r="AQ24" s="342">
        <v>44.865000000000002</v>
      </c>
      <c r="AR24" s="342">
        <v>36343.105000000003</v>
      </c>
      <c r="AS24" s="342">
        <v>110114.32799999999</v>
      </c>
      <c r="AT24" s="342">
        <v>28517.786</v>
      </c>
      <c r="AU24" s="342">
        <v>535519.5</v>
      </c>
      <c r="AV24" s="342">
        <v>0</v>
      </c>
      <c r="AW24" s="342">
        <v>93934.89</v>
      </c>
      <c r="AX24" s="342">
        <v>0</v>
      </c>
      <c r="AY24" s="342">
        <v>61220.091999999997</v>
      </c>
      <c r="AZ24" s="342">
        <v>232460.74400000001</v>
      </c>
      <c r="BA24" s="342">
        <v>82230</v>
      </c>
      <c r="BB24" s="342">
        <v>300503.35700000002</v>
      </c>
      <c r="BC24" s="342">
        <v>79254.508000000002</v>
      </c>
      <c r="BD24" s="342">
        <v>0</v>
      </c>
      <c r="BE24" s="342">
        <v>182008.63699999999</v>
      </c>
      <c r="BF24" s="342">
        <v>27578.133000000002</v>
      </c>
      <c r="BG24" s="342">
        <v>15449.896000000001</v>
      </c>
      <c r="BH24" s="342">
        <v>168804.80600000001</v>
      </c>
      <c r="BI24" s="342">
        <v>56155.034</v>
      </c>
      <c r="BJ24" s="342">
        <v>0</v>
      </c>
      <c r="BK24" s="342">
        <v>161379.413</v>
      </c>
      <c r="BL24" s="170"/>
    </row>
    <row r="25" spans="1:64" ht="13.35" customHeight="1">
      <c r="A25" s="10"/>
      <c r="B25" s="100"/>
      <c r="C25" s="342"/>
      <c r="D25" s="342"/>
      <c r="E25" s="342"/>
      <c r="F25" s="342"/>
      <c r="G25" s="342"/>
      <c r="H25" s="342"/>
      <c r="I25" s="342"/>
      <c r="J25" s="342"/>
      <c r="K25" s="342"/>
      <c r="L25" s="342"/>
      <c r="M25" s="342"/>
      <c r="N25" s="342"/>
      <c r="O25" s="342"/>
      <c r="P25" s="342"/>
      <c r="Q25" s="342"/>
      <c r="R25" s="342"/>
      <c r="S25" s="342"/>
      <c r="T25" s="342"/>
      <c r="U25" s="342"/>
      <c r="V25" s="342"/>
      <c r="W25" s="342"/>
      <c r="X25" s="342"/>
      <c r="Y25" s="342"/>
      <c r="Z25" s="342"/>
      <c r="AA25" s="342"/>
      <c r="AB25" s="342"/>
      <c r="AC25" s="342"/>
      <c r="AD25" s="342"/>
      <c r="AE25" s="342"/>
      <c r="AF25" s="342"/>
      <c r="AG25" s="342"/>
      <c r="AH25" s="342"/>
      <c r="AI25" s="342"/>
      <c r="AJ25" s="342"/>
      <c r="AK25" s="342"/>
      <c r="AL25" s="342"/>
      <c r="AM25" s="342"/>
      <c r="AN25" s="342"/>
      <c r="AO25" s="342"/>
      <c r="AP25" s="342"/>
      <c r="AQ25" s="342"/>
      <c r="AR25" s="342"/>
      <c r="AS25" s="342"/>
      <c r="AT25" s="342"/>
      <c r="AU25" s="342"/>
      <c r="AV25" s="342"/>
      <c r="AW25" s="342"/>
      <c r="AX25" s="342"/>
      <c r="AY25" s="342"/>
      <c r="AZ25" s="342"/>
      <c r="BA25" s="342"/>
      <c r="BB25" s="342"/>
      <c r="BC25" s="342"/>
      <c r="BD25" s="342"/>
      <c r="BE25" s="342"/>
      <c r="BF25" s="342"/>
      <c r="BG25" s="342"/>
      <c r="BH25" s="342"/>
      <c r="BI25" s="342"/>
      <c r="BJ25" s="342"/>
      <c r="BK25" s="342"/>
      <c r="BL25" s="170"/>
    </row>
    <row r="26" spans="1:64" ht="13.35" customHeight="1">
      <c r="A26" s="18" t="s">
        <v>21</v>
      </c>
      <c r="B26" s="101">
        <f>SUM(B7-B16)</f>
        <v>3948256.109999992</v>
      </c>
      <c r="C26" s="346">
        <f t="shared" ref="C26:BK26" si="4">SUM(C7-C16)</f>
        <v>2475186.5730000027</v>
      </c>
      <c r="D26" s="346">
        <f t="shared" si="4"/>
        <v>17415.821000000004</v>
      </c>
      <c r="E26" s="346">
        <f t="shared" si="4"/>
        <v>32.685999999986961</v>
      </c>
      <c r="F26" s="346">
        <f t="shared" si="4"/>
        <v>1.0000000038417056E-3</v>
      </c>
      <c r="G26" s="346">
        <f t="shared" si="4"/>
        <v>11130.716000000015</v>
      </c>
      <c r="H26" s="346">
        <f t="shared" si="4"/>
        <v>7358.0779999999977</v>
      </c>
      <c r="I26" s="346">
        <f t="shared" si="4"/>
        <v>28853.311000000103</v>
      </c>
      <c r="J26" s="346">
        <f t="shared" si="4"/>
        <v>5047.7560000000522</v>
      </c>
      <c r="K26" s="346">
        <f t="shared" si="4"/>
        <v>2006.9529999999941</v>
      </c>
      <c r="L26" s="346">
        <f t="shared" si="4"/>
        <v>215.15199999994365</v>
      </c>
      <c r="M26" s="346">
        <f t="shared" si="4"/>
        <v>10125.002000000008</v>
      </c>
      <c r="N26" s="346">
        <f t="shared" si="4"/>
        <v>7918.1820000000007</v>
      </c>
      <c r="O26" s="346">
        <f t="shared" si="4"/>
        <v>27167.148999999743</v>
      </c>
      <c r="P26" s="346">
        <f t="shared" si="4"/>
        <v>3428.7569999999978</v>
      </c>
      <c r="Q26" s="346">
        <f t="shared" si="4"/>
        <v>1524.2910000000047</v>
      </c>
      <c r="R26" s="346">
        <f t="shared" si="4"/>
        <v>43074.849000000046</v>
      </c>
      <c r="S26" s="346">
        <f t="shared" si="4"/>
        <v>54542.674999999872</v>
      </c>
      <c r="T26" s="346">
        <f t="shared" si="4"/>
        <v>0</v>
      </c>
      <c r="U26" s="346">
        <f t="shared" si="4"/>
        <v>45642</v>
      </c>
      <c r="V26" s="346">
        <f t="shared" si="4"/>
        <v>0</v>
      </c>
      <c r="W26" s="346">
        <f t="shared" si="4"/>
        <v>0</v>
      </c>
      <c r="X26" s="346">
        <f t="shared" si="4"/>
        <v>22.58399999991525</v>
      </c>
      <c r="Y26" s="346">
        <f t="shared" si="4"/>
        <v>762</v>
      </c>
      <c r="Z26" s="346">
        <f t="shared" si="4"/>
        <v>51132.478999999992</v>
      </c>
      <c r="AA26" s="346">
        <f t="shared" si="4"/>
        <v>0</v>
      </c>
      <c r="AB26" s="346">
        <f t="shared" si="4"/>
        <v>-15923</v>
      </c>
      <c r="AC26" s="346">
        <f t="shared" si="4"/>
        <v>128840.11</v>
      </c>
      <c r="AD26" s="346">
        <f t="shared" si="4"/>
        <v>136</v>
      </c>
      <c r="AE26" s="346">
        <f t="shared" si="4"/>
        <v>-320.69000000000233</v>
      </c>
      <c r="AF26" s="346">
        <f t="shared" si="4"/>
        <v>0</v>
      </c>
      <c r="AG26" s="346">
        <f t="shared" si="4"/>
        <v>-3.999999986262992E-3</v>
      </c>
      <c r="AH26" s="346">
        <f t="shared" si="4"/>
        <v>-7.2759576141834259E-12</v>
      </c>
      <c r="AI26" s="346">
        <f t="shared" si="4"/>
        <v>0</v>
      </c>
      <c r="AJ26" s="346">
        <f t="shared" si="4"/>
        <v>140.23999999999069</v>
      </c>
      <c r="AK26" s="346">
        <f t="shared" si="4"/>
        <v>6841.6730000000098</v>
      </c>
      <c r="AL26" s="346">
        <f t="shared" si="4"/>
        <v>14761</v>
      </c>
      <c r="AM26" s="346">
        <f t="shared" si="4"/>
        <v>323520.24899999995</v>
      </c>
      <c r="AN26" s="346">
        <f t="shared" si="4"/>
        <v>59189.019</v>
      </c>
      <c r="AO26" s="346">
        <f t="shared" si="4"/>
        <v>43.190999999999988</v>
      </c>
      <c r="AP26" s="346">
        <f t="shared" si="4"/>
        <v>4840.5780000000013</v>
      </c>
      <c r="AQ26" s="346">
        <f t="shared" si="4"/>
        <v>-2.1029999999999944</v>
      </c>
      <c r="AR26" s="346">
        <f t="shared" si="4"/>
        <v>7771.4320000000007</v>
      </c>
      <c r="AS26" s="346">
        <f t="shared" si="4"/>
        <v>5780.9500000000116</v>
      </c>
      <c r="AT26" s="346">
        <f t="shared" si="4"/>
        <v>20499.981</v>
      </c>
      <c r="AU26" s="346">
        <f t="shared" si="4"/>
        <v>39649.699000000022</v>
      </c>
      <c r="AV26" s="346">
        <f t="shared" si="4"/>
        <v>0</v>
      </c>
      <c r="AW26" s="346">
        <f t="shared" si="4"/>
        <v>700.77999999999884</v>
      </c>
      <c r="AX26" s="346">
        <f t="shared" si="4"/>
        <v>0</v>
      </c>
      <c r="AY26" s="346">
        <f t="shared" si="4"/>
        <v>1972.1190000000061</v>
      </c>
      <c r="AZ26" s="346">
        <f t="shared" si="4"/>
        <v>309395.77499999991</v>
      </c>
      <c r="BA26" s="346">
        <f t="shared" ca="1" si="4"/>
        <v>-33099117</v>
      </c>
      <c r="BB26" s="346">
        <f t="shared" si="4"/>
        <v>23.974999999976717</v>
      </c>
      <c r="BC26" s="346">
        <f t="shared" si="4"/>
        <v>27656.357000000004</v>
      </c>
      <c r="BD26" s="346">
        <f t="shared" si="4"/>
        <v>0</v>
      </c>
      <c r="BE26" s="346">
        <f t="shared" si="4"/>
        <v>5618.3239999999641</v>
      </c>
      <c r="BF26" s="346">
        <f t="shared" si="4"/>
        <v>51551.286000000007</v>
      </c>
      <c r="BG26" s="346">
        <f t="shared" si="4"/>
        <v>764.40699999999924</v>
      </c>
      <c r="BH26" s="346">
        <f t="shared" si="4"/>
        <v>9.9999998928979039E-4</v>
      </c>
      <c r="BI26" s="346">
        <f t="shared" si="4"/>
        <v>8396.5690000000031</v>
      </c>
      <c r="BJ26" s="346">
        <f t="shared" si="4"/>
        <v>0</v>
      </c>
      <c r="BK26" s="346">
        <f t="shared" si="4"/>
        <v>149778.17699999997</v>
      </c>
      <c r="BL26" s="170"/>
    </row>
    <row r="27" spans="1:64" ht="13.35" customHeight="1" thickBot="1">
      <c r="A27" s="106"/>
      <c r="B27" s="103"/>
      <c r="C27" s="348"/>
      <c r="D27" s="347"/>
      <c r="E27" s="347"/>
      <c r="F27" s="347"/>
      <c r="G27" s="347"/>
      <c r="H27" s="347"/>
      <c r="I27" s="347"/>
      <c r="J27" s="347"/>
      <c r="K27" s="347"/>
      <c r="L27" s="347"/>
      <c r="M27" s="347"/>
      <c r="N27" s="347"/>
      <c r="O27" s="347"/>
      <c r="P27" s="347"/>
      <c r="Q27" s="347"/>
      <c r="R27" s="347"/>
      <c r="S27" s="347"/>
      <c r="T27" s="347"/>
      <c r="U27" s="347"/>
      <c r="V27" s="347"/>
      <c r="W27" s="347"/>
      <c r="X27" s="347"/>
      <c r="Y27" s="347"/>
      <c r="Z27" s="347"/>
      <c r="AA27" s="347"/>
      <c r="AB27" s="347"/>
      <c r="AC27" s="347"/>
      <c r="AD27" s="347"/>
      <c r="AE27" s="347"/>
      <c r="AF27" s="347"/>
      <c r="AG27" s="347"/>
      <c r="AH27" s="347"/>
      <c r="AI27" s="347"/>
      <c r="AJ27" s="347"/>
      <c r="AK27" s="347"/>
      <c r="AL27" s="347"/>
      <c r="AM27" s="347"/>
      <c r="AN27" s="347"/>
      <c r="AO27" s="347"/>
      <c r="AP27" s="347"/>
      <c r="AQ27" s="347"/>
      <c r="AR27" s="347"/>
      <c r="AS27" s="347"/>
      <c r="AT27" s="347"/>
      <c r="AU27" s="347"/>
      <c r="AV27" s="347"/>
      <c r="AW27" s="347"/>
      <c r="AX27" s="347"/>
      <c r="AY27" s="347"/>
      <c r="AZ27" s="347"/>
      <c r="BA27" s="347"/>
      <c r="BB27" s="347"/>
      <c r="BC27" s="347"/>
      <c r="BD27" s="347"/>
      <c r="BE27" s="347"/>
      <c r="BF27" s="347"/>
      <c r="BG27" s="347"/>
      <c r="BH27" s="347"/>
      <c r="BI27" s="347"/>
      <c r="BJ27" s="347"/>
      <c r="BK27" s="347"/>
      <c r="BL27" s="170"/>
    </row>
    <row r="28" spans="1:64" ht="13.35" customHeight="1" thickBot="1">
      <c r="A28" s="41" t="s">
        <v>22</v>
      </c>
      <c r="B28" s="99"/>
      <c r="C28" s="343"/>
      <c r="D28" s="343"/>
      <c r="E28" s="343"/>
      <c r="F28" s="343"/>
      <c r="G28" s="343"/>
      <c r="H28" s="343"/>
      <c r="I28" s="343"/>
      <c r="J28" s="343"/>
      <c r="K28" s="343"/>
      <c r="L28" s="343"/>
      <c r="M28" s="343"/>
      <c r="N28" s="343"/>
      <c r="O28" s="343"/>
      <c r="P28" s="343"/>
      <c r="Q28" s="343"/>
      <c r="R28" s="343"/>
      <c r="S28" s="343"/>
      <c r="T28" s="343"/>
      <c r="U28" s="343"/>
      <c r="V28" s="343"/>
      <c r="W28" s="343"/>
      <c r="X28" s="343"/>
      <c r="Y28" s="343"/>
      <c r="Z28" s="343"/>
      <c r="AA28" s="343"/>
      <c r="AB28" s="343"/>
      <c r="AC28" s="343"/>
      <c r="AD28" s="343"/>
      <c r="AE28" s="343"/>
      <c r="AF28" s="343"/>
      <c r="AG28" s="343"/>
      <c r="AH28" s="343"/>
      <c r="AI28" s="343"/>
      <c r="AJ28" s="343"/>
      <c r="AK28" s="343"/>
      <c r="AL28" s="343"/>
      <c r="AM28" s="343"/>
      <c r="AN28" s="343"/>
      <c r="AO28" s="343"/>
      <c r="AP28" s="343"/>
      <c r="AQ28" s="343"/>
      <c r="AR28" s="343"/>
      <c r="AS28" s="343"/>
      <c r="AT28" s="343"/>
      <c r="AU28" s="343"/>
      <c r="AV28" s="343"/>
      <c r="AW28" s="343"/>
      <c r="AX28" s="343"/>
      <c r="AY28" s="343"/>
      <c r="AZ28" s="343"/>
      <c r="BA28" s="343"/>
      <c r="BB28" s="343"/>
      <c r="BC28" s="343"/>
      <c r="BD28" s="343"/>
      <c r="BE28" s="343"/>
      <c r="BF28" s="343"/>
      <c r="BG28" s="343"/>
      <c r="BH28" s="343"/>
      <c r="BI28" s="343"/>
      <c r="BJ28" s="343"/>
      <c r="BK28" s="343"/>
      <c r="BL28" s="170"/>
    </row>
    <row r="29" spans="1:64" ht="13.35" customHeight="1">
      <c r="A29" s="17" t="s">
        <v>23</v>
      </c>
      <c r="B29" s="96">
        <f>SUM(B30:B33)</f>
        <v>8561998.8619999997</v>
      </c>
      <c r="C29" s="345">
        <f t="shared" ref="C29:BK29" si="5">SUM(C30:C33)</f>
        <v>4856240</v>
      </c>
      <c r="D29" s="345">
        <f t="shared" si="5"/>
        <v>0</v>
      </c>
      <c r="E29" s="345">
        <f t="shared" si="5"/>
        <v>0</v>
      </c>
      <c r="F29" s="345">
        <f t="shared" si="5"/>
        <v>39261.499000000003</v>
      </c>
      <c r="G29" s="345">
        <f t="shared" si="5"/>
        <v>0</v>
      </c>
      <c r="H29" s="345">
        <f t="shared" si="5"/>
        <v>0</v>
      </c>
      <c r="I29" s="345">
        <f t="shared" si="5"/>
        <v>0</v>
      </c>
      <c r="J29" s="345">
        <f t="shared" si="5"/>
        <v>440463.96300000005</v>
      </c>
      <c r="K29" s="345">
        <f t="shared" si="5"/>
        <v>0</v>
      </c>
      <c r="L29" s="345">
        <f t="shared" si="5"/>
        <v>22228</v>
      </c>
      <c r="M29" s="345">
        <f t="shared" si="5"/>
        <v>0</v>
      </c>
      <c r="N29" s="345">
        <f t="shared" si="5"/>
        <v>7873.2889999999998</v>
      </c>
      <c r="O29" s="345">
        <f t="shared" si="5"/>
        <v>305210.96100000001</v>
      </c>
      <c r="P29" s="345">
        <f t="shared" si="5"/>
        <v>12.422000000000001</v>
      </c>
      <c r="Q29" s="345">
        <f t="shared" si="5"/>
        <v>18414</v>
      </c>
      <c r="R29" s="345">
        <f t="shared" si="5"/>
        <v>101722.23299999999</v>
      </c>
      <c r="S29" s="345">
        <f t="shared" si="5"/>
        <v>33719.008000000002</v>
      </c>
      <c r="T29" s="345">
        <f t="shared" si="5"/>
        <v>0</v>
      </c>
      <c r="U29" s="345">
        <f t="shared" si="5"/>
        <v>33779</v>
      </c>
      <c r="V29" s="345">
        <f t="shared" si="5"/>
        <v>0</v>
      </c>
      <c r="W29" s="345">
        <f t="shared" si="5"/>
        <v>251423.66899999999</v>
      </c>
      <c r="X29" s="345">
        <f t="shared" si="5"/>
        <v>243938.587</v>
      </c>
      <c r="Y29" s="345">
        <f t="shared" si="5"/>
        <v>0</v>
      </c>
      <c r="Z29" s="345">
        <f t="shared" si="5"/>
        <v>25558</v>
      </c>
      <c r="AA29" s="345">
        <f t="shared" si="5"/>
        <v>0</v>
      </c>
      <c r="AB29" s="345">
        <f t="shared" si="5"/>
        <v>26027</v>
      </c>
      <c r="AC29" s="345">
        <f t="shared" si="5"/>
        <v>0</v>
      </c>
      <c r="AD29" s="345">
        <f t="shared" si="5"/>
        <v>43075</v>
      </c>
      <c r="AE29" s="345">
        <f t="shared" si="5"/>
        <v>0</v>
      </c>
      <c r="AF29" s="345">
        <f t="shared" si="5"/>
        <v>0</v>
      </c>
      <c r="AG29" s="345">
        <f t="shared" si="5"/>
        <v>51085.654000000002</v>
      </c>
      <c r="AH29" s="345">
        <f t="shared" si="5"/>
        <v>0</v>
      </c>
      <c r="AI29" s="345">
        <f t="shared" si="5"/>
        <v>0</v>
      </c>
      <c r="AJ29" s="345">
        <f t="shared" si="5"/>
        <v>44863</v>
      </c>
      <c r="AK29" s="345">
        <f t="shared" si="5"/>
        <v>47723.328999999998</v>
      </c>
      <c r="AL29" s="345">
        <f t="shared" si="5"/>
        <v>0</v>
      </c>
      <c r="AM29" s="345">
        <f t="shared" si="5"/>
        <v>308931</v>
      </c>
      <c r="AN29" s="345">
        <f t="shared" si="5"/>
        <v>38746</v>
      </c>
      <c r="AO29" s="345">
        <f t="shared" si="5"/>
        <v>0</v>
      </c>
      <c r="AP29" s="345">
        <f t="shared" si="5"/>
        <v>0</v>
      </c>
      <c r="AQ29" s="345">
        <f t="shared" si="5"/>
        <v>65.561999999999998</v>
      </c>
      <c r="AR29" s="345">
        <f t="shared" si="5"/>
        <v>0</v>
      </c>
      <c r="AS29" s="345">
        <f>SUM(AS30:AS32)</f>
        <v>0</v>
      </c>
      <c r="AT29" s="345">
        <f t="shared" si="5"/>
        <v>0</v>
      </c>
      <c r="AU29" s="345">
        <f t="shared" si="5"/>
        <v>394856.30000000005</v>
      </c>
      <c r="AV29" s="345">
        <f t="shared" si="5"/>
        <v>0</v>
      </c>
      <c r="AW29" s="345">
        <f t="shared" si="5"/>
        <v>53979.786</v>
      </c>
      <c r="AX29" s="345">
        <f t="shared" si="5"/>
        <v>0</v>
      </c>
      <c r="AY29" s="345">
        <f t="shared" si="5"/>
        <v>21748</v>
      </c>
      <c r="AZ29" s="345">
        <f t="shared" si="5"/>
        <v>309394.42099999997</v>
      </c>
      <c r="BA29" s="345">
        <f t="shared" si="5"/>
        <v>86564</v>
      </c>
      <c r="BB29" s="345">
        <f t="shared" si="5"/>
        <v>366525</v>
      </c>
      <c r="BC29" s="345">
        <f t="shared" si="5"/>
        <v>0</v>
      </c>
      <c r="BD29" s="345">
        <f t="shared" si="5"/>
        <v>0</v>
      </c>
      <c r="BE29" s="345">
        <f t="shared" si="5"/>
        <v>0</v>
      </c>
      <c r="BF29" s="345">
        <f t="shared" si="5"/>
        <v>37501</v>
      </c>
      <c r="BG29" s="345">
        <f t="shared" si="5"/>
        <v>29589</v>
      </c>
      <c r="BH29" s="345">
        <f t="shared" si="5"/>
        <v>104138</v>
      </c>
      <c r="BI29" s="345">
        <f t="shared" si="5"/>
        <v>29564</v>
      </c>
      <c r="BJ29" s="345">
        <f t="shared" si="5"/>
        <v>0</v>
      </c>
      <c r="BK29" s="345">
        <f t="shared" si="5"/>
        <v>187778.179</v>
      </c>
      <c r="BL29" s="170"/>
    </row>
    <row r="30" spans="1:64" ht="13.35" customHeight="1">
      <c r="A30" s="9" t="s">
        <v>24</v>
      </c>
      <c r="B30" s="98">
        <f t="shared" ref="B30:B33" si="6">SUM(C30:BK30)</f>
        <v>520845.25699999998</v>
      </c>
      <c r="C30" s="342">
        <v>0</v>
      </c>
      <c r="D30" s="298">
        <v>0</v>
      </c>
      <c r="E30" s="298">
        <v>0</v>
      </c>
      <c r="F30" s="342">
        <v>0</v>
      </c>
      <c r="G30" s="342">
        <v>0</v>
      </c>
      <c r="H30" s="342">
        <v>0</v>
      </c>
      <c r="I30" s="342">
        <v>0</v>
      </c>
      <c r="J30" s="298">
        <v>105345.573</v>
      </c>
      <c r="K30" s="298">
        <v>0</v>
      </c>
      <c r="L30" s="342">
        <v>0</v>
      </c>
      <c r="M30" s="342">
        <v>0</v>
      </c>
      <c r="N30" s="342">
        <v>0</v>
      </c>
      <c r="O30" s="342">
        <v>170560.96100000001</v>
      </c>
      <c r="P30" s="342">
        <v>0</v>
      </c>
      <c r="Q30" s="342">
        <v>0</v>
      </c>
      <c r="R30" s="342">
        <v>0</v>
      </c>
      <c r="S30" s="342">
        <v>0</v>
      </c>
      <c r="T30" s="342">
        <v>0</v>
      </c>
      <c r="U30" s="342">
        <v>0</v>
      </c>
      <c r="V30" s="342">
        <v>0</v>
      </c>
      <c r="W30" s="342">
        <v>0</v>
      </c>
      <c r="X30" s="342">
        <v>0</v>
      </c>
      <c r="Y30" s="342">
        <v>0</v>
      </c>
      <c r="Z30" s="342">
        <v>0</v>
      </c>
      <c r="AA30" s="342">
        <v>0</v>
      </c>
      <c r="AB30" s="342">
        <v>0</v>
      </c>
      <c r="AC30" s="342">
        <v>0</v>
      </c>
      <c r="AD30" s="342">
        <v>0</v>
      </c>
      <c r="AE30" s="342">
        <v>0</v>
      </c>
      <c r="AF30" s="342">
        <v>0</v>
      </c>
      <c r="AG30" s="342">
        <v>0</v>
      </c>
      <c r="AH30" s="342">
        <v>0</v>
      </c>
      <c r="AI30" s="342">
        <v>0</v>
      </c>
      <c r="AJ30" s="342">
        <v>0</v>
      </c>
      <c r="AK30" s="342">
        <v>497.82299999999998</v>
      </c>
      <c r="AL30" s="342">
        <v>0</v>
      </c>
      <c r="AM30" s="342">
        <v>0</v>
      </c>
      <c r="AN30" s="342">
        <v>0</v>
      </c>
      <c r="AO30" s="342">
        <v>0</v>
      </c>
      <c r="AP30" s="342">
        <v>0</v>
      </c>
      <c r="AQ30" s="342">
        <v>0</v>
      </c>
      <c r="AR30" s="342">
        <v>0</v>
      </c>
      <c r="AS30" s="342">
        <v>0</v>
      </c>
      <c r="AT30" s="342">
        <v>0</v>
      </c>
      <c r="AU30" s="342">
        <v>224440.9</v>
      </c>
      <c r="AV30" s="342">
        <v>0</v>
      </c>
      <c r="AW30" s="342">
        <v>0</v>
      </c>
      <c r="AX30" s="342">
        <v>0</v>
      </c>
      <c r="AY30" s="342">
        <v>0</v>
      </c>
      <c r="AZ30" s="342">
        <v>0</v>
      </c>
      <c r="BA30" s="342">
        <v>0</v>
      </c>
      <c r="BB30" s="342">
        <v>20000</v>
      </c>
      <c r="BC30" s="342">
        <v>0</v>
      </c>
      <c r="BD30" s="342">
        <v>0</v>
      </c>
      <c r="BE30" s="342">
        <v>0</v>
      </c>
      <c r="BF30" s="342">
        <v>0</v>
      </c>
      <c r="BG30" s="342">
        <v>0</v>
      </c>
      <c r="BH30" s="342">
        <v>0</v>
      </c>
      <c r="BI30" s="342">
        <v>0</v>
      </c>
      <c r="BJ30" s="342">
        <v>0</v>
      </c>
      <c r="BK30" s="342">
        <v>0</v>
      </c>
      <c r="BL30" s="170"/>
    </row>
    <row r="31" spans="1:64" ht="13.35" customHeight="1">
      <c r="A31" s="9" t="s">
        <v>25</v>
      </c>
      <c r="B31" s="98">
        <f t="shared" si="6"/>
        <v>51223</v>
      </c>
      <c r="C31" s="342">
        <v>0</v>
      </c>
      <c r="D31" s="342">
        <v>0</v>
      </c>
      <c r="E31" s="298">
        <v>0</v>
      </c>
      <c r="F31" s="342">
        <v>0</v>
      </c>
      <c r="G31" s="342">
        <v>0</v>
      </c>
      <c r="H31" s="342">
        <v>0</v>
      </c>
      <c r="I31" s="298">
        <v>0</v>
      </c>
      <c r="J31" s="298">
        <v>0</v>
      </c>
      <c r="K31" s="342">
        <v>0</v>
      </c>
      <c r="L31" s="342">
        <v>0</v>
      </c>
      <c r="M31" s="342">
        <v>0</v>
      </c>
      <c r="N31" s="342">
        <v>0</v>
      </c>
      <c r="O31" s="342">
        <v>0</v>
      </c>
      <c r="P31" s="342">
        <v>0</v>
      </c>
      <c r="Q31" s="342">
        <v>0</v>
      </c>
      <c r="R31" s="342">
        <v>0</v>
      </c>
      <c r="S31" s="342">
        <v>0</v>
      </c>
      <c r="T31" s="342">
        <v>0</v>
      </c>
      <c r="U31" s="342">
        <v>0</v>
      </c>
      <c r="V31" s="342">
        <v>0</v>
      </c>
      <c r="W31" s="342">
        <v>0</v>
      </c>
      <c r="X31" s="342">
        <v>0</v>
      </c>
      <c r="Y31" s="342">
        <v>0</v>
      </c>
      <c r="Z31" s="342">
        <v>0</v>
      </c>
      <c r="AA31" s="342">
        <v>0</v>
      </c>
      <c r="AB31" s="342">
        <v>0</v>
      </c>
      <c r="AC31" s="342">
        <v>0</v>
      </c>
      <c r="AD31" s="342">
        <v>0</v>
      </c>
      <c r="AE31" s="342">
        <v>0</v>
      </c>
      <c r="AF31" s="342">
        <v>0</v>
      </c>
      <c r="AG31" s="342">
        <v>0</v>
      </c>
      <c r="AH31" s="342">
        <v>0</v>
      </c>
      <c r="AI31" s="342">
        <v>0</v>
      </c>
      <c r="AJ31" s="342">
        <v>23</v>
      </c>
      <c r="AK31" s="342">
        <v>0</v>
      </c>
      <c r="AL31" s="342">
        <v>0</v>
      </c>
      <c r="AM31" s="342">
        <v>0</v>
      </c>
      <c r="AN31" s="342">
        <v>0</v>
      </c>
      <c r="AO31" s="342">
        <v>0</v>
      </c>
      <c r="AP31" s="342">
        <v>0</v>
      </c>
      <c r="AQ31" s="342">
        <v>0</v>
      </c>
      <c r="AR31" s="342">
        <v>0</v>
      </c>
      <c r="AS31" s="342">
        <v>0</v>
      </c>
      <c r="AT31" s="342">
        <v>0</v>
      </c>
      <c r="AU31" s="342">
        <v>51200</v>
      </c>
      <c r="AV31" s="342">
        <v>0</v>
      </c>
      <c r="AW31" s="342">
        <v>0</v>
      </c>
      <c r="AX31" s="342">
        <v>0</v>
      </c>
      <c r="AY31" s="342">
        <v>0</v>
      </c>
      <c r="AZ31" s="342">
        <v>0</v>
      </c>
      <c r="BA31" s="342">
        <v>0</v>
      </c>
      <c r="BB31" s="342">
        <v>0</v>
      </c>
      <c r="BC31" s="342">
        <v>0</v>
      </c>
      <c r="BD31" s="342">
        <v>0</v>
      </c>
      <c r="BE31" s="342">
        <v>0</v>
      </c>
      <c r="BF31" s="342">
        <v>0</v>
      </c>
      <c r="BG31" s="342">
        <v>0</v>
      </c>
      <c r="BH31" s="342">
        <v>0</v>
      </c>
      <c r="BI31" s="342">
        <v>0</v>
      </c>
      <c r="BJ31" s="342">
        <v>0</v>
      </c>
      <c r="BK31" s="342">
        <v>0</v>
      </c>
      <c r="BL31" s="170"/>
    </row>
    <row r="32" spans="1:64" ht="13.35" customHeight="1">
      <c r="A32" s="9" t="s">
        <v>19</v>
      </c>
      <c r="B32" s="98">
        <f t="shared" si="6"/>
        <v>4930323.68</v>
      </c>
      <c r="C32" s="342">
        <v>2111070</v>
      </c>
      <c r="D32" s="298">
        <v>0</v>
      </c>
      <c r="E32" s="298">
        <v>0</v>
      </c>
      <c r="F32" s="298">
        <v>39261.499000000003</v>
      </c>
      <c r="G32" s="342">
        <v>0</v>
      </c>
      <c r="H32" s="342">
        <v>0</v>
      </c>
      <c r="I32" s="298">
        <v>0</v>
      </c>
      <c r="J32" s="298">
        <v>256810.13099999999</v>
      </c>
      <c r="K32" s="298">
        <v>0</v>
      </c>
      <c r="L32" s="298">
        <v>22228</v>
      </c>
      <c r="M32" s="298">
        <v>0</v>
      </c>
      <c r="N32" s="298">
        <v>7873.2889999999998</v>
      </c>
      <c r="O32" s="342">
        <v>134650</v>
      </c>
      <c r="P32" s="342">
        <v>12.342000000000001</v>
      </c>
      <c r="Q32" s="342">
        <v>18414</v>
      </c>
      <c r="R32" s="342">
        <v>101722.23299999999</v>
      </c>
      <c r="S32" s="342">
        <v>33304</v>
      </c>
      <c r="T32" s="342">
        <v>0</v>
      </c>
      <c r="U32" s="342">
        <v>29779</v>
      </c>
      <c r="V32" s="342">
        <v>0</v>
      </c>
      <c r="W32" s="342">
        <v>196760.20199999999</v>
      </c>
      <c r="X32" s="342">
        <v>241749.815</v>
      </c>
      <c r="Y32" s="342">
        <v>0</v>
      </c>
      <c r="Z32" s="342">
        <v>25558</v>
      </c>
      <c r="AA32" s="342">
        <v>0</v>
      </c>
      <c r="AB32" s="342">
        <v>12251</v>
      </c>
      <c r="AC32" s="342">
        <v>0</v>
      </c>
      <c r="AD32" s="342">
        <v>26865</v>
      </c>
      <c r="AE32" s="342">
        <v>0</v>
      </c>
      <c r="AF32" s="342">
        <v>0</v>
      </c>
      <c r="AG32" s="342">
        <v>50109</v>
      </c>
      <c r="AH32" s="342">
        <v>0</v>
      </c>
      <c r="AI32" s="342">
        <v>0</v>
      </c>
      <c r="AJ32" s="342">
        <v>43504</v>
      </c>
      <c r="AK32" s="342">
        <v>45373</v>
      </c>
      <c r="AL32" s="342">
        <v>0</v>
      </c>
      <c r="AM32" s="342">
        <v>308755</v>
      </c>
      <c r="AN32" s="342">
        <v>38746</v>
      </c>
      <c r="AO32" s="342">
        <v>0</v>
      </c>
      <c r="AP32" s="342">
        <v>0</v>
      </c>
      <c r="AQ32" s="342">
        <v>21.562000000000001</v>
      </c>
      <c r="AR32" s="342">
        <v>0</v>
      </c>
      <c r="AS32" s="342">
        <v>0</v>
      </c>
      <c r="AT32" s="342">
        <v>0</v>
      </c>
      <c r="AU32" s="342">
        <v>119215.4</v>
      </c>
      <c r="AV32" s="342">
        <v>0</v>
      </c>
      <c r="AW32" s="342">
        <v>53979.786</v>
      </c>
      <c r="AX32" s="342">
        <v>0</v>
      </c>
      <c r="AY32" s="342">
        <v>21748</v>
      </c>
      <c r="AZ32" s="342">
        <v>273234.42099999997</v>
      </c>
      <c r="BA32" s="342">
        <v>86564</v>
      </c>
      <c r="BB32" s="342">
        <v>326753</v>
      </c>
      <c r="BC32" s="342">
        <v>0</v>
      </c>
      <c r="BD32" s="342">
        <v>0</v>
      </c>
      <c r="BE32" s="342">
        <v>0</v>
      </c>
      <c r="BF32" s="342">
        <v>37501</v>
      </c>
      <c r="BG32" s="342">
        <v>29589</v>
      </c>
      <c r="BH32" s="342">
        <v>52750</v>
      </c>
      <c r="BI32" s="342">
        <v>21167</v>
      </c>
      <c r="BJ32" s="342">
        <v>0</v>
      </c>
      <c r="BK32" s="342">
        <v>163005</v>
      </c>
      <c r="BL32" s="170"/>
    </row>
    <row r="33" spans="1:64" ht="13.35" customHeight="1">
      <c r="A33" s="9" t="s">
        <v>26</v>
      </c>
      <c r="B33" s="98">
        <f t="shared" si="6"/>
        <v>3059606.9250000003</v>
      </c>
      <c r="C33" s="342">
        <v>2745170</v>
      </c>
      <c r="D33" s="342">
        <v>0</v>
      </c>
      <c r="E33" s="298">
        <v>0</v>
      </c>
      <c r="F33" s="298">
        <v>0</v>
      </c>
      <c r="G33" s="342">
        <v>0</v>
      </c>
      <c r="H33" s="342">
        <v>0</v>
      </c>
      <c r="I33" s="342">
        <v>0</v>
      </c>
      <c r="J33" s="342">
        <v>78308.259000000005</v>
      </c>
      <c r="K33" s="298">
        <v>0</v>
      </c>
      <c r="L33" s="298">
        <v>0</v>
      </c>
      <c r="M33" s="298">
        <v>0</v>
      </c>
      <c r="N33" s="298">
        <v>0</v>
      </c>
      <c r="O33" s="342">
        <v>0</v>
      </c>
      <c r="P33" s="342">
        <v>0.08</v>
      </c>
      <c r="Q33" s="342">
        <v>0</v>
      </c>
      <c r="R33" s="342">
        <v>0</v>
      </c>
      <c r="S33" s="342">
        <v>415.00799999999998</v>
      </c>
      <c r="T33" s="342">
        <v>0</v>
      </c>
      <c r="U33" s="342">
        <v>4000</v>
      </c>
      <c r="V33" s="342">
        <v>0</v>
      </c>
      <c r="W33" s="342">
        <v>54663.466999999997</v>
      </c>
      <c r="X33" s="342">
        <v>2188.7719999999999</v>
      </c>
      <c r="Y33" s="342">
        <v>0</v>
      </c>
      <c r="Z33" s="342">
        <v>0</v>
      </c>
      <c r="AA33" s="342">
        <v>0</v>
      </c>
      <c r="AB33" s="342">
        <v>13776</v>
      </c>
      <c r="AC33" s="342">
        <v>0</v>
      </c>
      <c r="AD33" s="342">
        <v>16210</v>
      </c>
      <c r="AE33" s="342">
        <v>0</v>
      </c>
      <c r="AF33" s="342">
        <v>0</v>
      </c>
      <c r="AG33" s="342">
        <v>976.654</v>
      </c>
      <c r="AH33" s="342">
        <v>0</v>
      </c>
      <c r="AI33" s="342">
        <v>0</v>
      </c>
      <c r="AJ33" s="342">
        <v>1336</v>
      </c>
      <c r="AK33" s="342">
        <v>1852.5060000000001</v>
      </c>
      <c r="AL33" s="342">
        <v>0</v>
      </c>
      <c r="AM33" s="342">
        <v>176</v>
      </c>
      <c r="AN33" s="342">
        <v>0</v>
      </c>
      <c r="AO33" s="342">
        <v>0</v>
      </c>
      <c r="AP33" s="342">
        <v>0</v>
      </c>
      <c r="AQ33" s="342">
        <v>44</v>
      </c>
      <c r="AR33" s="342">
        <v>0</v>
      </c>
      <c r="AS33" s="170">
        <v>0</v>
      </c>
      <c r="AT33" s="342">
        <v>0</v>
      </c>
      <c r="AU33" s="342">
        <v>0</v>
      </c>
      <c r="AV33" s="342">
        <v>0</v>
      </c>
      <c r="AW33" s="342">
        <v>0</v>
      </c>
      <c r="AX33" s="342">
        <v>0</v>
      </c>
      <c r="AY33" s="342">
        <v>0</v>
      </c>
      <c r="AZ33" s="342">
        <v>36160</v>
      </c>
      <c r="BA33" s="342">
        <v>0</v>
      </c>
      <c r="BB33" s="342">
        <v>19772</v>
      </c>
      <c r="BC33" s="342">
        <v>0</v>
      </c>
      <c r="BD33" s="342">
        <v>0</v>
      </c>
      <c r="BE33" s="342">
        <v>0</v>
      </c>
      <c r="BF33" s="342">
        <v>0</v>
      </c>
      <c r="BG33" s="342">
        <v>0</v>
      </c>
      <c r="BH33" s="342">
        <v>51388</v>
      </c>
      <c r="BI33" s="342">
        <v>8397</v>
      </c>
      <c r="BJ33" s="342">
        <v>0</v>
      </c>
      <c r="BK33" s="342">
        <v>24773.179</v>
      </c>
      <c r="BL33" s="170"/>
    </row>
    <row r="34" spans="1:64" ht="13.35" customHeight="1">
      <c r="A34" s="14"/>
      <c r="B34" s="99"/>
      <c r="C34" s="343"/>
      <c r="D34" s="343"/>
      <c r="E34" s="343"/>
      <c r="F34" s="343"/>
      <c r="G34" s="343"/>
      <c r="H34" s="343"/>
      <c r="I34" s="343"/>
      <c r="J34" s="343"/>
      <c r="K34" s="343"/>
      <c r="L34" s="343"/>
      <c r="M34" s="343"/>
      <c r="N34" s="343"/>
      <c r="O34" s="343"/>
      <c r="P34" s="343"/>
      <c r="Q34" s="343"/>
      <c r="R34" s="343"/>
      <c r="S34" s="343"/>
      <c r="T34" s="343"/>
      <c r="U34" s="343"/>
      <c r="V34" s="343"/>
      <c r="W34" s="343"/>
      <c r="X34" s="343"/>
      <c r="Y34" s="343"/>
      <c r="Z34" s="343"/>
      <c r="AA34" s="343"/>
      <c r="AB34" s="343"/>
      <c r="AC34" s="343"/>
      <c r="AD34" s="343"/>
      <c r="AE34" s="343"/>
      <c r="AF34" s="343"/>
      <c r="AG34" s="343"/>
      <c r="AH34" s="343"/>
      <c r="AI34" s="343"/>
      <c r="AJ34" s="343"/>
      <c r="AK34" s="343"/>
      <c r="AL34" s="343"/>
      <c r="AM34" s="343"/>
      <c r="AN34" s="343"/>
      <c r="AO34" s="343"/>
      <c r="AP34" s="343"/>
      <c r="AQ34" s="343"/>
      <c r="AR34" s="343"/>
      <c r="AS34" s="343"/>
      <c r="AT34" s="343"/>
      <c r="AU34" s="343"/>
      <c r="AV34" s="343"/>
      <c r="AW34" s="343"/>
      <c r="AX34" s="343"/>
      <c r="AY34" s="343"/>
      <c r="AZ34" s="343"/>
      <c r="BA34" s="343"/>
      <c r="BB34" s="343"/>
      <c r="BC34" s="343"/>
      <c r="BD34" s="343"/>
      <c r="BE34" s="343"/>
      <c r="BF34" s="343"/>
      <c r="BG34" s="343"/>
      <c r="BH34" s="343"/>
      <c r="BI34" s="343"/>
      <c r="BJ34" s="343"/>
      <c r="BK34" s="343"/>
      <c r="BL34" s="170"/>
    </row>
    <row r="35" spans="1:64" ht="13.35" customHeight="1">
      <c r="A35" s="17" t="s">
        <v>27</v>
      </c>
      <c r="B35" s="96">
        <f>SUM(B36:B40)</f>
        <v>8901803.5840000007</v>
      </c>
      <c r="C35" s="345">
        <f t="shared" ref="C35:G35" si="7">SUM(C36:C40)</f>
        <v>4856240</v>
      </c>
      <c r="D35" s="345">
        <f t="shared" si="7"/>
        <v>17047</v>
      </c>
      <c r="E35" s="345">
        <f t="shared" si="7"/>
        <v>0</v>
      </c>
      <c r="F35" s="345">
        <f t="shared" si="7"/>
        <v>39261.501000000004</v>
      </c>
      <c r="G35" s="345">
        <f t="shared" si="7"/>
        <v>16800</v>
      </c>
      <c r="H35" s="345">
        <f>SUM(H36:H40)</f>
        <v>14527</v>
      </c>
      <c r="I35" s="345">
        <f t="shared" ref="I35:AQ35" si="8">SUM(I36:I40)</f>
        <v>0</v>
      </c>
      <c r="J35" s="345">
        <f t="shared" si="8"/>
        <v>440463.96299999999</v>
      </c>
      <c r="K35" s="345">
        <f t="shared" si="8"/>
        <v>0</v>
      </c>
      <c r="L35" s="345">
        <f t="shared" si="8"/>
        <v>22228</v>
      </c>
      <c r="M35" s="345">
        <f t="shared" si="8"/>
        <v>0</v>
      </c>
      <c r="N35" s="345">
        <f t="shared" si="8"/>
        <v>7873.2889999999998</v>
      </c>
      <c r="O35" s="345">
        <f t="shared" si="8"/>
        <v>305210.96100000001</v>
      </c>
      <c r="P35" s="345">
        <f t="shared" si="8"/>
        <v>12.422000000000001</v>
      </c>
      <c r="Q35" s="345">
        <f t="shared" si="8"/>
        <v>18414</v>
      </c>
      <c r="R35" s="345">
        <f t="shared" si="8"/>
        <v>101722.23300000001</v>
      </c>
      <c r="S35" s="345">
        <f t="shared" si="8"/>
        <v>33719.008000000002</v>
      </c>
      <c r="T35" s="345">
        <f t="shared" si="8"/>
        <v>0</v>
      </c>
      <c r="U35" s="345">
        <f t="shared" si="8"/>
        <v>21851</v>
      </c>
      <c r="V35" s="345">
        <f t="shared" si="8"/>
        <v>0</v>
      </c>
      <c r="W35" s="345">
        <f t="shared" si="8"/>
        <v>251422.66899999999</v>
      </c>
      <c r="X35" s="345">
        <f t="shared" si="8"/>
        <v>243938.587</v>
      </c>
      <c r="Y35" s="345">
        <f t="shared" si="8"/>
        <v>0</v>
      </c>
      <c r="Z35" s="345">
        <f t="shared" si="8"/>
        <v>25558</v>
      </c>
      <c r="AA35" s="345">
        <f t="shared" si="8"/>
        <v>0</v>
      </c>
      <c r="AB35" s="345">
        <f t="shared" si="8"/>
        <v>26026</v>
      </c>
      <c r="AC35" s="345">
        <f t="shared" si="8"/>
        <v>0</v>
      </c>
      <c r="AD35" s="345">
        <f t="shared" si="8"/>
        <v>43075</v>
      </c>
      <c r="AE35" s="345">
        <f t="shared" si="8"/>
        <v>0</v>
      </c>
      <c r="AF35" s="345">
        <f t="shared" si="8"/>
        <v>0</v>
      </c>
      <c r="AG35" s="345">
        <f t="shared" si="8"/>
        <v>51085.654000000002</v>
      </c>
      <c r="AH35" s="345">
        <f t="shared" si="8"/>
        <v>10172</v>
      </c>
      <c r="AI35" s="345">
        <f t="shared" si="8"/>
        <v>0</v>
      </c>
      <c r="AJ35" s="345">
        <f t="shared" si="8"/>
        <v>44863</v>
      </c>
      <c r="AK35" s="345">
        <f t="shared" si="8"/>
        <v>47723.328999999998</v>
      </c>
      <c r="AL35" s="345">
        <f t="shared" si="8"/>
        <v>31762</v>
      </c>
      <c r="AM35" s="345">
        <f t="shared" si="8"/>
        <v>308931</v>
      </c>
      <c r="AN35" s="345">
        <f t="shared" si="8"/>
        <v>38746</v>
      </c>
      <c r="AO35" s="345">
        <f t="shared" si="8"/>
        <v>0</v>
      </c>
      <c r="AP35" s="345">
        <f t="shared" si="8"/>
        <v>11176</v>
      </c>
      <c r="AQ35" s="345">
        <f t="shared" si="8"/>
        <v>66.281999999999996</v>
      </c>
      <c r="AR35" s="345">
        <f>SUM(AR37:AR40)</f>
        <v>0</v>
      </c>
      <c r="AS35" s="345">
        <f t="shared" ref="AS35:BK35" si="9">SUM(AS36:AS40)</f>
        <v>229600</v>
      </c>
      <c r="AT35" s="345">
        <f t="shared" si="9"/>
        <v>20650</v>
      </c>
      <c r="AU35" s="345">
        <f t="shared" si="9"/>
        <v>394856.3</v>
      </c>
      <c r="AV35" s="345">
        <f t="shared" si="9"/>
        <v>0</v>
      </c>
      <c r="AW35" s="345">
        <f t="shared" si="9"/>
        <v>53979.786000000007</v>
      </c>
      <c r="AX35" s="345">
        <f t="shared" si="9"/>
        <v>0</v>
      </c>
      <c r="AY35" s="345">
        <f t="shared" si="9"/>
        <v>21748</v>
      </c>
      <c r="AZ35" s="345">
        <f t="shared" si="9"/>
        <v>309394.42099999997</v>
      </c>
      <c r="BA35" s="345">
        <f t="shared" si="9"/>
        <v>86564</v>
      </c>
      <c r="BB35" s="345">
        <f t="shared" si="9"/>
        <v>366525</v>
      </c>
      <c r="BC35" s="345">
        <f t="shared" si="9"/>
        <v>0</v>
      </c>
      <c r="BD35" s="345">
        <f t="shared" si="9"/>
        <v>0</v>
      </c>
      <c r="BE35" s="345">
        <f t="shared" si="9"/>
        <v>0</v>
      </c>
      <c r="BF35" s="345">
        <f t="shared" si="9"/>
        <v>37501</v>
      </c>
      <c r="BG35" s="345">
        <f t="shared" si="9"/>
        <v>29589</v>
      </c>
      <c r="BH35" s="345">
        <f t="shared" si="9"/>
        <v>104138</v>
      </c>
      <c r="BI35" s="345">
        <f t="shared" si="9"/>
        <v>29564</v>
      </c>
      <c r="BJ35" s="345">
        <f t="shared" si="9"/>
        <v>0</v>
      </c>
      <c r="BK35" s="345">
        <f t="shared" si="9"/>
        <v>187778.179</v>
      </c>
      <c r="BL35" s="170"/>
    </row>
    <row r="36" spans="1:64" ht="13.35" customHeight="1">
      <c r="A36" s="9" t="s">
        <v>28</v>
      </c>
      <c r="B36" s="98">
        <f t="shared" ref="B36:B40" si="10">SUM(C36:BK36)</f>
        <v>3260481.1500000004</v>
      </c>
      <c r="C36" s="298">
        <v>1189474</v>
      </c>
      <c r="D36" s="298">
        <v>0</v>
      </c>
      <c r="E36" s="342">
        <v>0</v>
      </c>
      <c r="F36" s="342">
        <v>0</v>
      </c>
      <c r="G36" s="342">
        <v>0</v>
      </c>
      <c r="H36" s="342">
        <v>0</v>
      </c>
      <c r="I36" s="342">
        <v>0</v>
      </c>
      <c r="J36" s="298">
        <v>370303.64</v>
      </c>
      <c r="K36" s="342">
        <v>0</v>
      </c>
      <c r="L36" s="342">
        <v>0</v>
      </c>
      <c r="M36" s="342">
        <v>0</v>
      </c>
      <c r="N36" s="342">
        <v>0</v>
      </c>
      <c r="O36" s="342">
        <v>165641.31700000001</v>
      </c>
      <c r="P36" s="342">
        <v>0</v>
      </c>
      <c r="Q36" s="342">
        <v>0</v>
      </c>
      <c r="R36" s="342">
        <v>61940.898000000001</v>
      </c>
      <c r="S36" s="342">
        <v>0</v>
      </c>
      <c r="T36" s="342">
        <v>0</v>
      </c>
      <c r="U36" s="342">
        <v>0</v>
      </c>
      <c r="V36" s="342">
        <v>0</v>
      </c>
      <c r="W36" s="342">
        <v>0</v>
      </c>
      <c r="X36" s="342">
        <v>243909.37400000001</v>
      </c>
      <c r="Y36" s="342">
        <v>0</v>
      </c>
      <c r="Z36" s="342">
        <v>0</v>
      </c>
      <c r="AA36" s="342">
        <v>0</v>
      </c>
      <c r="AB36" s="342">
        <v>0</v>
      </c>
      <c r="AC36" s="342">
        <v>0</v>
      </c>
      <c r="AD36" s="342">
        <v>0</v>
      </c>
      <c r="AE36" s="342">
        <v>0</v>
      </c>
      <c r="AF36" s="342">
        <v>0</v>
      </c>
      <c r="AG36" s="342">
        <v>50109</v>
      </c>
      <c r="AH36" s="342">
        <v>0</v>
      </c>
      <c r="AI36" s="342">
        <v>0</v>
      </c>
      <c r="AJ36" s="342">
        <v>0</v>
      </c>
      <c r="AK36" s="342">
        <v>0</v>
      </c>
      <c r="AL36" s="342">
        <v>0</v>
      </c>
      <c r="AM36" s="342">
        <v>308755</v>
      </c>
      <c r="AN36" s="342">
        <v>0</v>
      </c>
      <c r="AO36" s="342">
        <v>0</v>
      </c>
      <c r="AP36" s="342">
        <v>0</v>
      </c>
      <c r="AQ36" s="342">
        <v>0</v>
      </c>
      <c r="AR36" s="170">
        <v>0</v>
      </c>
      <c r="AS36" s="342">
        <v>229600</v>
      </c>
      <c r="AT36" s="342">
        <v>0</v>
      </c>
      <c r="AU36" s="342">
        <v>168948.5</v>
      </c>
      <c r="AV36" s="342">
        <v>0</v>
      </c>
      <c r="AW36" s="342">
        <v>0</v>
      </c>
      <c r="AX36" s="342">
        <v>0</v>
      </c>
      <c r="AY36" s="342">
        <v>0</v>
      </c>
      <c r="AZ36" s="342">
        <v>309294.42099999997</v>
      </c>
      <c r="BA36" s="342">
        <v>0</v>
      </c>
      <c r="BB36" s="342">
        <v>0</v>
      </c>
      <c r="BC36" s="342">
        <v>0</v>
      </c>
      <c r="BD36" s="342">
        <v>0</v>
      </c>
      <c r="BE36" s="342">
        <v>0</v>
      </c>
      <c r="BF36" s="342">
        <v>0</v>
      </c>
      <c r="BG36" s="342">
        <v>0</v>
      </c>
      <c r="BH36" s="342">
        <v>0</v>
      </c>
      <c r="BI36" s="342">
        <v>0</v>
      </c>
      <c r="BJ36" s="342">
        <v>0</v>
      </c>
      <c r="BK36" s="342">
        <v>162505</v>
      </c>
      <c r="BL36" s="170"/>
    </row>
    <row r="37" spans="1:64" ht="13.35" customHeight="1">
      <c r="A37" s="9" t="s">
        <v>29</v>
      </c>
      <c r="B37" s="98">
        <f t="shared" si="10"/>
        <v>1065157</v>
      </c>
      <c r="C37" s="298">
        <v>784328</v>
      </c>
      <c r="D37" s="298">
        <v>0</v>
      </c>
      <c r="E37" s="298">
        <v>0</v>
      </c>
      <c r="F37" s="342">
        <v>0</v>
      </c>
      <c r="G37" s="298">
        <v>3000</v>
      </c>
      <c r="H37" s="342">
        <v>0</v>
      </c>
      <c r="I37" s="298">
        <v>0</v>
      </c>
      <c r="J37" s="342">
        <v>0</v>
      </c>
      <c r="K37" s="298">
        <v>0</v>
      </c>
      <c r="L37" s="298">
        <v>3000</v>
      </c>
      <c r="M37" s="298">
        <v>0</v>
      </c>
      <c r="N37" s="298">
        <v>0</v>
      </c>
      <c r="O37" s="342">
        <v>11500</v>
      </c>
      <c r="P37" s="342">
        <v>0</v>
      </c>
      <c r="Q37" s="342">
        <v>0</v>
      </c>
      <c r="R37" s="342">
        <v>0</v>
      </c>
      <c r="S37" s="342">
        <v>2474</v>
      </c>
      <c r="T37" s="342">
        <v>0</v>
      </c>
      <c r="U37" s="342">
        <v>0</v>
      </c>
      <c r="V37" s="342">
        <v>0</v>
      </c>
      <c r="W37" s="342">
        <v>0</v>
      </c>
      <c r="X37" s="342">
        <v>0</v>
      </c>
      <c r="Y37" s="342">
        <v>0</v>
      </c>
      <c r="Z37" s="342">
        <v>0</v>
      </c>
      <c r="AA37" s="342">
        <v>0</v>
      </c>
      <c r="AB37" s="342">
        <v>4185</v>
      </c>
      <c r="AC37" s="342">
        <v>0</v>
      </c>
      <c r="AD37" s="342">
        <v>1800</v>
      </c>
      <c r="AE37" s="342">
        <v>0</v>
      </c>
      <c r="AF37" s="342">
        <v>0</v>
      </c>
      <c r="AG37" s="342">
        <v>0</v>
      </c>
      <c r="AH37" s="342">
        <v>0</v>
      </c>
      <c r="AI37" s="342">
        <v>0</v>
      </c>
      <c r="AJ37" s="342">
        <v>8000</v>
      </c>
      <c r="AK37" s="342">
        <v>0</v>
      </c>
      <c r="AL37" s="342">
        <v>5000</v>
      </c>
      <c r="AM37" s="342">
        <v>0</v>
      </c>
      <c r="AN37" s="342">
        <v>15000</v>
      </c>
      <c r="AO37" s="342">
        <v>0</v>
      </c>
      <c r="AP37" s="342">
        <v>0</v>
      </c>
      <c r="AQ37" s="342">
        <v>0</v>
      </c>
      <c r="AR37" s="342">
        <v>0</v>
      </c>
      <c r="AS37" s="342">
        <v>0</v>
      </c>
      <c r="AT37" s="342">
        <v>0</v>
      </c>
      <c r="AU37" s="342">
        <v>133760</v>
      </c>
      <c r="AV37" s="342">
        <v>0</v>
      </c>
      <c r="AW37" s="342">
        <v>1010</v>
      </c>
      <c r="AX37" s="342">
        <v>0</v>
      </c>
      <c r="AY37" s="342">
        <v>0</v>
      </c>
      <c r="AZ37" s="342">
        <v>0</v>
      </c>
      <c r="BA37" s="342">
        <v>0</v>
      </c>
      <c r="BB37" s="342">
        <v>20000</v>
      </c>
      <c r="BC37" s="342">
        <v>0</v>
      </c>
      <c r="BD37" s="342">
        <v>0</v>
      </c>
      <c r="BE37" s="342">
        <v>0</v>
      </c>
      <c r="BF37" s="342">
        <v>20000</v>
      </c>
      <c r="BG37" s="342">
        <v>20000</v>
      </c>
      <c r="BH37" s="342">
        <v>32100</v>
      </c>
      <c r="BI37" s="342">
        <v>0</v>
      </c>
      <c r="BJ37" s="342">
        <v>0</v>
      </c>
      <c r="BK37" s="342">
        <v>0</v>
      </c>
      <c r="BL37" s="170"/>
    </row>
    <row r="38" spans="1:64" ht="13.35" customHeight="1">
      <c r="A38" s="9" t="s">
        <v>30</v>
      </c>
      <c r="B38" s="98">
        <f t="shared" si="10"/>
        <v>1597647</v>
      </c>
      <c r="C38" s="298">
        <v>1202509</v>
      </c>
      <c r="D38" s="342">
        <v>0</v>
      </c>
      <c r="E38" s="342">
        <v>0</v>
      </c>
      <c r="F38" s="342">
        <v>0</v>
      </c>
      <c r="G38" s="298">
        <v>0</v>
      </c>
      <c r="H38" s="342">
        <v>0</v>
      </c>
      <c r="I38" s="298">
        <v>0</v>
      </c>
      <c r="J38" s="342">
        <v>0</v>
      </c>
      <c r="K38" s="342">
        <v>0</v>
      </c>
      <c r="L38" s="342">
        <v>0</v>
      </c>
      <c r="M38" s="342">
        <v>0</v>
      </c>
      <c r="N38" s="342">
        <v>0</v>
      </c>
      <c r="O38" s="342">
        <v>0</v>
      </c>
      <c r="P38" s="342">
        <v>0</v>
      </c>
      <c r="Q38" s="342">
        <v>0</v>
      </c>
      <c r="R38" s="342">
        <v>0</v>
      </c>
      <c r="S38" s="342">
        <v>0</v>
      </c>
      <c r="T38" s="342">
        <v>0</v>
      </c>
      <c r="U38" s="342">
        <v>0</v>
      </c>
      <c r="V38" s="342">
        <v>0</v>
      </c>
      <c r="W38" s="342">
        <v>0</v>
      </c>
      <c r="X38" s="342">
        <v>0</v>
      </c>
      <c r="Y38" s="342">
        <v>0</v>
      </c>
      <c r="Z38" s="342">
        <v>0</v>
      </c>
      <c r="AA38" s="342">
        <v>0</v>
      </c>
      <c r="AB38" s="342">
        <v>0</v>
      </c>
      <c r="AC38" s="342">
        <v>0</v>
      </c>
      <c r="AD38" s="342">
        <v>0</v>
      </c>
      <c r="AE38" s="342">
        <v>0</v>
      </c>
      <c r="AF38" s="342">
        <v>0</v>
      </c>
      <c r="AG38" s="342">
        <v>0</v>
      </c>
      <c r="AH38" s="342">
        <v>0</v>
      </c>
      <c r="AI38" s="342">
        <v>0</v>
      </c>
      <c r="AJ38" s="342">
        <v>0</v>
      </c>
      <c r="AK38" s="342">
        <v>0</v>
      </c>
      <c r="AL38" s="342">
        <v>0</v>
      </c>
      <c r="AM38" s="342">
        <v>0</v>
      </c>
      <c r="AN38" s="342">
        <v>0</v>
      </c>
      <c r="AO38" s="342">
        <v>0</v>
      </c>
      <c r="AP38" s="342">
        <v>0</v>
      </c>
      <c r="AQ38" s="342">
        <v>0</v>
      </c>
      <c r="AR38" s="342">
        <v>0</v>
      </c>
      <c r="AS38" s="342">
        <v>0</v>
      </c>
      <c r="AT38" s="342">
        <v>0</v>
      </c>
      <c r="AU38" s="342">
        <v>20000</v>
      </c>
      <c r="AV38" s="342">
        <v>0</v>
      </c>
      <c r="AW38" s="342">
        <v>0</v>
      </c>
      <c r="AX38" s="342">
        <v>0</v>
      </c>
      <c r="AY38" s="342">
        <v>0</v>
      </c>
      <c r="AZ38" s="342">
        <v>0</v>
      </c>
      <c r="BA38" s="342">
        <v>35000</v>
      </c>
      <c r="BB38" s="342">
        <v>306753</v>
      </c>
      <c r="BC38" s="342">
        <v>0</v>
      </c>
      <c r="BD38" s="342">
        <v>0</v>
      </c>
      <c r="BE38" s="342">
        <v>0</v>
      </c>
      <c r="BF38" s="342">
        <v>0</v>
      </c>
      <c r="BG38" s="342">
        <v>0</v>
      </c>
      <c r="BH38" s="342">
        <v>33385</v>
      </c>
      <c r="BI38" s="342">
        <v>0</v>
      </c>
      <c r="BJ38" s="342">
        <v>0</v>
      </c>
      <c r="BK38" s="342">
        <v>0</v>
      </c>
      <c r="BL38" s="170"/>
    </row>
    <row r="39" spans="1:64" ht="13.35" customHeight="1">
      <c r="A39" s="9" t="s">
        <v>31</v>
      </c>
      <c r="B39" s="98">
        <f t="shared" si="10"/>
        <v>1355677.3629999999</v>
      </c>
      <c r="C39" s="298">
        <v>692510</v>
      </c>
      <c r="D39" s="298">
        <v>16447</v>
      </c>
      <c r="E39" s="298">
        <v>0</v>
      </c>
      <c r="F39" s="298">
        <v>31924.845000000001</v>
      </c>
      <c r="G39" s="298">
        <v>5000</v>
      </c>
      <c r="H39" s="342">
        <v>13527</v>
      </c>
      <c r="I39" s="298">
        <v>0</v>
      </c>
      <c r="J39" s="342">
        <v>3307.5</v>
      </c>
      <c r="K39" s="298">
        <v>0</v>
      </c>
      <c r="L39" s="298">
        <v>19228</v>
      </c>
      <c r="M39" s="298">
        <v>0</v>
      </c>
      <c r="N39" s="342">
        <v>4502.4889999999996</v>
      </c>
      <c r="O39" s="342">
        <v>63837.366000000002</v>
      </c>
      <c r="P39" s="342">
        <v>12.242000000000001</v>
      </c>
      <c r="Q39" s="342">
        <v>18414</v>
      </c>
      <c r="R39" s="342">
        <v>0</v>
      </c>
      <c r="S39" s="342">
        <v>30830</v>
      </c>
      <c r="T39" s="342">
        <v>0</v>
      </c>
      <c r="U39" s="342">
        <v>12779</v>
      </c>
      <c r="V39" s="342">
        <v>0</v>
      </c>
      <c r="W39" s="342">
        <v>166242.022</v>
      </c>
      <c r="X39" s="342">
        <v>0</v>
      </c>
      <c r="Y39" s="342">
        <v>0</v>
      </c>
      <c r="Z39" s="342">
        <v>20000</v>
      </c>
      <c r="AA39" s="342">
        <v>0</v>
      </c>
      <c r="AB39" s="342">
        <v>20646</v>
      </c>
      <c r="AC39" s="342">
        <v>0</v>
      </c>
      <c r="AD39" s="342">
        <v>20000</v>
      </c>
      <c r="AE39" s="342">
        <v>0</v>
      </c>
      <c r="AF39" s="342">
        <v>0</v>
      </c>
      <c r="AG39" s="342">
        <v>0</v>
      </c>
      <c r="AH39" s="342">
        <v>10172</v>
      </c>
      <c r="AI39" s="342">
        <v>0</v>
      </c>
      <c r="AJ39" s="342">
        <v>25504</v>
      </c>
      <c r="AK39" s="342">
        <v>20000</v>
      </c>
      <c r="AL39" s="342">
        <v>0</v>
      </c>
      <c r="AM39" s="342">
        <v>0</v>
      </c>
      <c r="AN39" s="342">
        <v>23746</v>
      </c>
      <c r="AO39" s="342">
        <v>0</v>
      </c>
      <c r="AP39" s="342">
        <v>8000</v>
      </c>
      <c r="AQ39" s="342">
        <v>0</v>
      </c>
      <c r="AR39" s="342">
        <v>0</v>
      </c>
      <c r="AS39" s="342">
        <v>0</v>
      </c>
      <c r="AT39" s="342">
        <v>0</v>
      </c>
      <c r="AU39" s="342">
        <v>47612.5</v>
      </c>
      <c r="AV39" s="342">
        <v>0</v>
      </c>
      <c r="AW39" s="342">
        <v>19364.399000000001</v>
      </c>
      <c r="AX39" s="342">
        <v>0</v>
      </c>
      <c r="AY39" s="342">
        <v>5500</v>
      </c>
      <c r="AZ39" s="342">
        <v>0</v>
      </c>
      <c r="BA39" s="342">
        <v>0</v>
      </c>
      <c r="BB39" s="342">
        <v>0</v>
      </c>
      <c r="BC39" s="342">
        <v>0</v>
      </c>
      <c r="BD39" s="342">
        <v>0</v>
      </c>
      <c r="BE39" s="342">
        <v>0</v>
      </c>
      <c r="BF39" s="342">
        <v>16569</v>
      </c>
      <c r="BG39" s="342">
        <v>9589</v>
      </c>
      <c r="BH39" s="342">
        <v>30413</v>
      </c>
      <c r="BI39" s="342">
        <v>0</v>
      </c>
      <c r="BJ39" s="342">
        <v>0</v>
      </c>
      <c r="BK39" s="342">
        <v>0</v>
      </c>
      <c r="BL39" s="170"/>
    </row>
    <row r="40" spans="1:64" ht="13.35" customHeight="1">
      <c r="A40" s="9" t="s">
        <v>26</v>
      </c>
      <c r="B40" s="98">
        <f t="shared" si="10"/>
        <v>1622841.071</v>
      </c>
      <c r="C40" s="298">
        <v>987419</v>
      </c>
      <c r="D40" s="298">
        <v>600</v>
      </c>
      <c r="E40" s="298">
        <v>0</v>
      </c>
      <c r="F40" s="298">
        <v>7336.6559999999999</v>
      </c>
      <c r="G40" s="298">
        <v>8800</v>
      </c>
      <c r="H40" s="342">
        <v>1000</v>
      </c>
      <c r="I40" s="298">
        <v>0</v>
      </c>
      <c r="J40" s="298">
        <v>66852.823000000004</v>
      </c>
      <c r="K40" s="298">
        <v>0</v>
      </c>
      <c r="L40" s="298">
        <v>0</v>
      </c>
      <c r="M40" s="298">
        <v>0</v>
      </c>
      <c r="N40" s="298">
        <v>3370.8</v>
      </c>
      <c r="O40" s="342">
        <v>64232.277999999998</v>
      </c>
      <c r="P40" s="342">
        <v>0.18</v>
      </c>
      <c r="Q40" s="342">
        <v>0</v>
      </c>
      <c r="R40" s="342">
        <v>39781.334999999999</v>
      </c>
      <c r="S40" s="342">
        <v>415.00799999999998</v>
      </c>
      <c r="T40" s="342">
        <v>0</v>
      </c>
      <c r="U40" s="342">
        <v>9072</v>
      </c>
      <c r="V40" s="342">
        <v>0</v>
      </c>
      <c r="W40" s="342">
        <v>85180.646999999997</v>
      </c>
      <c r="X40" s="342">
        <v>29.213000000000001</v>
      </c>
      <c r="Y40" s="342">
        <v>0</v>
      </c>
      <c r="Z40" s="342">
        <v>5558</v>
      </c>
      <c r="AA40" s="342">
        <v>0</v>
      </c>
      <c r="AB40" s="342">
        <v>1195</v>
      </c>
      <c r="AC40" s="342">
        <v>0</v>
      </c>
      <c r="AD40" s="342">
        <v>21275</v>
      </c>
      <c r="AE40" s="342">
        <v>0</v>
      </c>
      <c r="AF40" s="342">
        <v>0</v>
      </c>
      <c r="AG40" s="342">
        <v>976.654</v>
      </c>
      <c r="AH40" s="342">
        <v>0</v>
      </c>
      <c r="AI40" s="342">
        <v>0</v>
      </c>
      <c r="AJ40" s="342">
        <v>11359</v>
      </c>
      <c r="AK40" s="342">
        <v>27723.329000000002</v>
      </c>
      <c r="AL40" s="342">
        <v>26762</v>
      </c>
      <c r="AM40" s="342">
        <v>176</v>
      </c>
      <c r="AN40" s="342">
        <v>0</v>
      </c>
      <c r="AO40" s="342">
        <v>0</v>
      </c>
      <c r="AP40" s="342">
        <v>3176</v>
      </c>
      <c r="AQ40" s="342">
        <v>66.281999999999996</v>
      </c>
      <c r="AR40" s="342">
        <v>0</v>
      </c>
      <c r="AS40" s="342">
        <v>0</v>
      </c>
      <c r="AT40" s="342">
        <v>20650</v>
      </c>
      <c r="AU40" s="342">
        <v>24535.3</v>
      </c>
      <c r="AV40" s="342">
        <v>0</v>
      </c>
      <c r="AW40" s="342">
        <v>33605.387000000002</v>
      </c>
      <c r="AX40" s="342">
        <v>0</v>
      </c>
      <c r="AY40" s="342">
        <v>16248</v>
      </c>
      <c r="AZ40" s="342">
        <v>100</v>
      </c>
      <c r="BA40" s="342">
        <v>51564</v>
      </c>
      <c r="BB40" s="342">
        <v>39772</v>
      </c>
      <c r="BC40" s="342">
        <v>0</v>
      </c>
      <c r="BD40" s="342">
        <v>0</v>
      </c>
      <c r="BE40" s="342">
        <v>0</v>
      </c>
      <c r="BF40" s="342">
        <v>932</v>
      </c>
      <c r="BG40" s="342">
        <v>0</v>
      </c>
      <c r="BH40" s="342">
        <v>8240</v>
      </c>
      <c r="BI40" s="342">
        <v>29564</v>
      </c>
      <c r="BJ40" s="342">
        <v>0</v>
      </c>
      <c r="BK40" s="342">
        <v>25273.179</v>
      </c>
      <c r="BL40" s="170"/>
    </row>
    <row r="41" spans="1:64" ht="13.35" customHeight="1" thickBot="1">
      <c r="A41" s="10"/>
      <c r="B41" s="100"/>
      <c r="C41" s="342"/>
      <c r="D41" s="342"/>
      <c r="E41" s="342"/>
      <c r="F41" s="342"/>
      <c r="G41" s="342"/>
      <c r="H41" s="342"/>
      <c r="I41" s="342"/>
      <c r="J41" s="342"/>
      <c r="K41" s="342"/>
      <c r="L41" s="342"/>
      <c r="M41" s="342"/>
      <c r="N41" s="342"/>
      <c r="O41" s="342"/>
      <c r="P41" s="342"/>
      <c r="Q41" s="342"/>
      <c r="R41" s="342"/>
      <c r="S41" s="342"/>
      <c r="T41" s="342"/>
      <c r="U41" s="342"/>
      <c r="V41" s="342"/>
      <c r="W41" s="342"/>
      <c r="X41" s="342"/>
      <c r="Y41" s="342"/>
      <c r="Z41" s="342"/>
      <c r="AA41" s="342"/>
      <c r="AB41" s="342"/>
      <c r="AC41" s="342"/>
      <c r="AD41" s="342"/>
      <c r="AE41" s="342"/>
      <c r="AF41" s="342"/>
      <c r="AG41" s="342"/>
      <c r="AH41" s="342"/>
      <c r="AI41" s="342"/>
      <c r="AJ41" s="342"/>
      <c r="AK41" s="342"/>
      <c r="AL41" s="342"/>
      <c r="AM41" s="342"/>
      <c r="AN41" s="342"/>
      <c r="AO41" s="342"/>
      <c r="AP41" s="342"/>
      <c r="AQ41" s="342"/>
      <c r="AR41" s="342"/>
      <c r="AS41" s="342"/>
      <c r="AT41" s="342"/>
      <c r="AU41" s="342"/>
      <c r="AV41" s="342"/>
      <c r="AW41" s="342"/>
      <c r="AX41" s="342"/>
      <c r="AY41" s="342"/>
      <c r="AZ41" s="342"/>
      <c r="BA41" s="342"/>
      <c r="BB41" s="342"/>
      <c r="BC41" s="342"/>
      <c r="BD41" s="342"/>
      <c r="BE41" s="342"/>
      <c r="BF41" s="342"/>
      <c r="BG41" s="342"/>
      <c r="BH41" s="342"/>
      <c r="BI41" s="342"/>
      <c r="BJ41" s="342"/>
      <c r="BK41" s="342"/>
      <c r="BL41" s="170"/>
    </row>
    <row r="42" spans="1:64" ht="13.35" customHeight="1" thickBot="1">
      <c r="A42" s="41" t="s">
        <v>32</v>
      </c>
      <c r="B42" s="105"/>
      <c r="C42" s="343"/>
      <c r="D42" s="343"/>
      <c r="E42" s="343"/>
      <c r="F42" s="343"/>
      <c r="G42" s="343"/>
      <c r="H42" s="343"/>
      <c r="I42" s="343"/>
      <c r="J42" s="343"/>
      <c r="K42" s="343"/>
      <c r="L42" s="343"/>
      <c r="M42" s="343"/>
      <c r="N42" s="343"/>
      <c r="O42" s="343"/>
      <c r="P42" s="343"/>
      <c r="Q42" s="343"/>
      <c r="R42" s="343"/>
      <c r="S42" s="343"/>
      <c r="T42" s="343"/>
      <c r="U42" s="343"/>
      <c r="V42" s="343"/>
      <c r="W42" s="343"/>
      <c r="X42" s="343"/>
      <c r="Y42" s="343"/>
      <c r="Z42" s="343"/>
      <c r="AA42" s="343"/>
      <c r="AB42" s="343"/>
      <c r="AC42" s="343"/>
      <c r="AD42" s="343"/>
      <c r="AE42" s="343"/>
      <c r="AF42" s="343"/>
      <c r="AG42" s="343"/>
      <c r="AH42" s="343"/>
      <c r="AI42" s="343"/>
      <c r="AJ42" s="343"/>
      <c r="AK42" s="343"/>
      <c r="AL42" s="343"/>
      <c r="AM42" s="343"/>
      <c r="AN42" s="343"/>
      <c r="AO42" s="343"/>
      <c r="AP42" s="343"/>
      <c r="AQ42" s="343"/>
      <c r="AR42" s="343"/>
      <c r="AS42" s="343"/>
      <c r="AT42" s="343"/>
      <c r="AU42" s="343"/>
      <c r="AV42" s="343"/>
      <c r="AW42" s="343"/>
      <c r="AX42" s="343"/>
      <c r="AY42" s="343"/>
      <c r="AZ42" s="343"/>
      <c r="BA42" s="343"/>
      <c r="BB42" s="343"/>
      <c r="BC42" s="343"/>
      <c r="BD42" s="343"/>
      <c r="BE42" s="343"/>
      <c r="BF42" s="343"/>
      <c r="BG42" s="343"/>
      <c r="BH42" s="343"/>
      <c r="BI42" s="343"/>
      <c r="BJ42" s="343"/>
      <c r="BK42" s="343"/>
      <c r="BL42" s="170"/>
    </row>
    <row r="43" spans="1:64" ht="13.35" customHeight="1">
      <c r="A43" s="19" t="s">
        <v>12</v>
      </c>
      <c r="B43" s="98">
        <f>B16</f>
        <v>41585940.643000007</v>
      </c>
      <c r="C43" s="342">
        <v>26708721.351</v>
      </c>
      <c r="D43" s="298">
        <v>16961.542999999998</v>
      </c>
      <c r="E43" s="298">
        <v>274188.32400000002</v>
      </c>
      <c r="F43" s="298">
        <v>62015.843000000001</v>
      </c>
      <c r="G43" s="298">
        <v>75481.342999999993</v>
      </c>
      <c r="H43" s="298">
        <v>19658.922000000002</v>
      </c>
      <c r="I43" s="342">
        <v>523347.70799999998</v>
      </c>
      <c r="J43" s="298">
        <v>697794.35199999996</v>
      </c>
      <c r="K43" s="298">
        <v>91649.733999999997</v>
      </c>
      <c r="L43" s="298">
        <v>244050.34000000003</v>
      </c>
      <c r="M43" s="298">
        <v>90190</v>
      </c>
      <c r="N43" s="298">
        <v>28490.108</v>
      </c>
      <c r="O43" s="342">
        <v>2679591.3319999999</v>
      </c>
      <c r="P43" s="342">
        <v>43778.233</v>
      </c>
      <c r="Q43" s="342">
        <v>58292.246999999996</v>
      </c>
      <c r="R43" s="342">
        <v>380257.15099999995</v>
      </c>
      <c r="S43" s="342">
        <v>397673.75500000006</v>
      </c>
      <c r="T43" s="342">
        <v>0</v>
      </c>
      <c r="U43" s="342">
        <v>287057</v>
      </c>
      <c r="V43" s="342">
        <v>0</v>
      </c>
      <c r="W43" s="342">
        <v>93622.426999999996</v>
      </c>
      <c r="X43" s="342">
        <v>615652.76300000004</v>
      </c>
      <c r="Y43" s="342">
        <v>197751</v>
      </c>
      <c r="Z43" s="342">
        <v>86342.524000000005</v>
      </c>
      <c r="AA43" s="342">
        <v>0</v>
      </c>
      <c r="AB43" s="342">
        <v>163485</v>
      </c>
      <c r="AC43" s="342">
        <v>43665.89</v>
      </c>
      <c r="AD43" s="342">
        <v>1237874</v>
      </c>
      <c r="AE43" s="342">
        <v>31472.646000000001</v>
      </c>
      <c r="AF43" s="342">
        <v>0</v>
      </c>
      <c r="AG43" s="342">
        <v>128849.83799999999</v>
      </c>
      <c r="AH43" s="342">
        <v>55042.179000000004</v>
      </c>
      <c r="AI43" s="342">
        <v>0</v>
      </c>
      <c r="AJ43" s="342">
        <v>299373.27</v>
      </c>
      <c r="AK43" s="342">
        <v>63060</v>
      </c>
      <c r="AL43" s="342">
        <v>164657.46799999999</v>
      </c>
      <c r="AM43" s="342">
        <v>327548.88699999999</v>
      </c>
      <c r="AN43" s="342">
        <v>29958.781000000003</v>
      </c>
      <c r="AO43" s="342">
        <v>66.180000000000007</v>
      </c>
      <c r="AP43" s="342">
        <v>16690.491000000002</v>
      </c>
      <c r="AQ43" s="342">
        <v>65.951999999999998</v>
      </c>
      <c r="AR43" s="342">
        <v>62512.349000000002</v>
      </c>
      <c r="AS43" s="342">
        <v>199500.27299999999</v>
      </c>
      <c r="AT43" s="342">
        <v>46350.019</v>
      </c>
      <c r="AU43" s="342">
        <v>2177263.102</v>
      </c>
      <c r="AV43" s="342">
        <v>0</v>
      </c>
      <c r="AW43" s="342">
        <v>196423.03</v>
      </c>
      <c r="AX43" s="342">
        <v>0</v>
      </c>
      <c r="AY43" s="342">
        <v>78251.673999999999</v>
      </c>
      <c r="AZ43" s="342">
        <v>392078.81900000002</v>
      </c>
      <c r="BA43" s="342">
        <v>115838</v>
      </c>
      <c r="BB43" s="342">
        <v>913040.22600000002</v>
      </c>
      <c r="BC43" s="342">
        <v>106960.224</v>
      </c>
      <c r="BD43" s="342">
        <v>0</v>
      </c>
      <c r="BE43" s="342">
        <v>373011.712</v>
      </c>
      <c r="BF43" s="342">
        <v>36588.948000000004</v>
      </c>
      <c r="BG43" s="342">
        <v>26776.841</v>
      </c>
      <c r="BH43" s="342">
        <v>288608.185</v>
      </c>
      <c r="BI43" s="342">
        <v>78061.665999999997</v>
      </c>
      <c r="BJ43" s="342">
        <v>0</v>
      </c>
      <c r="BK43" s="342">
        <v>304809.11900000001</v>
      </c>
      <c r="BL43" s="170"/>
    </row>
    <row r="44" spans="1:64" ht="13.35" customHeight="1">
      <c r="A44" s="19" t="s">
        <v>27</v>
      </c>
      <c r="B44" s="98">
        <f>B35</f>
        <v>8901803.5840000007</v>
      </c>
      <c r="C44" s="342">
        <v>4856240</v>
      </c>
      <c r="D44" s="298">
        <v>17047</v>
      </c>
      <c r="E44" s="298">
        <v>0</v>
      </c>
      <c r="F44" s="298">
        <v>39261.501000000004</v>
      </c>
      <c r="G44" s="298">
        <v>16800</v>
      </c>
      <c r="H44" s="342">
        <v>14527</v>
      </c>
      <c r="I44" s="298">
        <v>0</v>
      </c>
      <c r="J44" s="298">
        <v>440463.96299999999</v>
      </c>
      <c r="K44" s="298">
        <v>0</v>
      </c>
      <c r="L44" s="298">
        <v>22228</v>
      </c>
      <c r="M44" s="298">
        <v>0</v>
      </c>
      <c r="N44" s="298">
        <v>7873.2889999999998</v>
      </c>
      <c r="O44" s="342">
        <v>305210.96100000001</v>
      </c>
      <c r="P44" s="342">
        <v>12.422000000000001</v>
      </c>
      <c r="Q44" s="342">
        <v>18414</v>
      </c>
      <c r="R44" s="342">
        <v>101722.23300000001</v>
      </c>
      <c r="S44" s="342">
        <v>33719.008000000002</v>
      </c>
      <c r="T44" s="342">
        <v>0</v>
      </c>
      <c r="U44" s="342">
        <v>21851</v>
      </c>
      <c r="V44" s="342">
        <v>0</v>
      </c>
      <c r="W44" s="342">
        <v>251422.66899999999</v>
      </c>
      <c r="X44" s="342">
        <v>243938.587</v>
      </c>
      <c r="Y44" s="342">
        <v>0</v>
      </c>
      <c r="Z44" s="342">
        <v>25558</v>
      </c>
      <c r="AA44" s="342">
        <v>0</v>
      </c>
      <c r="AB44" s="342">
        <v>26026</v>
      </c>
      <c r="AC44" s="342">
        <v>0</v>
      </c>
      <c r="AD44" s="342">
        <v>43075</v>
      </c>
      <c r="AE44" s="342">
        <v>0</v>
      </c>
      <c r="AF44" s="342">
        <v>0</v>
      </c>
      <c r="AG44" s="342">
        <v>51085.654000000002</v>
      </c>
      <c r="AH44" s="342">
        <v>10172</v>
      </c>
      <c r="AI44" s="342">
        <v>0</v>
      </c>
      <c r="AJ44" s="342">
        <v>44863</v>
      </c>
      <c r="AK44" s="342">
        <v>15579</v>
      </c>
      <c r="AL44" s="342">
        <v>31762</v>
      </c>
      <c r="AM44" s="342">
        <v>308931</v>
      </c>
      <c r="AN44" s="342">
        <v>38746</v>
      </c>
      <c r="AO44" s="342">
        <v>0</v>
      </c>
      <c r="AP44" s="342">
        <v>11176</v>
      </c>
      <c r="AQ44" s="342">
        <v>66.281999999999996</v>
      </c>
      <c r="AR44" s="342">
        <v>0</v>
      </c>
      <c r="AS44" s="342">
        <v>229600</v>
      </c>
      <c r="AT44" s="342">
        <v>20650</v>
      </c>
      <c r="AU44" s="342">
        <v>394856.3</v>
      </c>
      <c r="AV44" s="342">
        <v>0</v>
      </c>
      <c r="AW44" s="342">
        <v>53979.786000000007</v>
      </c>
      <c r="AX44" s="342">
        <v>0</v>
      </c>
      <c r="AY44" s="342">
        <v>21748</v>
      </c>
      <c r="AZ44" s="342">
        <v>309394.42099999997</v>
      </c>
      <c r="BA44" s="342">
        <v>86564</v>
      </c>
      <c r="BB44" s="342">
        <v>366525</v>
      </c>
      <c r="BC44" s="342">
        <v>0</v>
      </c>
      <c r="BD44" s="342">
        <v>0</v>
      </c>
      <c r="BE44" s="342">
        <v>0</v>
      </c>
      <c r="BF44" s="342">
        <v>37501</v>
      </c>
      <c r="BG44" s="342">
        <v>29589</v>
      </c>
      <c r="BH44" s="342">
        <v>104138</v>
      </c>
      <c r="BI44" s="342">
        <v>29564</v>
      </c>
      <c r="BJ44" s="342">
        <v>0</v>
      </c>
      <c r="BK44" s="342">
        <v>187778.179</v>
      </c>
      <c r="BL44" s="170"/>
    </row>
    <row r="45" spans="1:64" ht="13.35" customHeight="1">
      <c r="A45" s="10"/>
      <c r="B45" s="100"/>
      <c r="C45" s="342"/>
      <c r="D45" s="342"/>
      <c r="E45" s="342"/>
      <c r="F45" s="342"/>
      <c r="G45" s="342"/>
      <c r="H45" s="342"/>
      <c r="I45" s="342"/>
      <c r="J45" s="342"/>
      <c r="K45" s="342"/>
      <c r="L45" s="342"/>
      <c r="M45" s="342"/>
      <c r="N45" s="342"/>
      <c r="O45" s="342"/>
      <c r="P45" s="342"/>
      <c r="Q45" s="342"/>
      <c r="R45" s="342"/>
      <c r="S45" s="342"/>
      <c r="T45" s="342"/>
      <c r="U45" s="342"/>
      <c r="V45" s="342"/>
      <c r="W45" s="342"/>
      <c r="X45" s="342"/>
      <c r="Y45" s="342"/>
      <c r="Z45" s="342"/>
      <c r="AA45" s="342"/>
      <c r="AB45" s="342"/>
      <c r="AC45" s="342"/>
      <c r="AD45" s="342"/>
      <c r="AE45" s="342"/>
      <c r="AF45" s="342"/>
      <c r="AG45" s="342"/>
      <c r="AH45" s="342"/>
      <c r="AI45" s="342"/>
      <c r="AJ45" s="342"/>
      <c r="AK45" s="342"/>
      <c r="AL45" s="342"/>
      <c r="AM45" s="342"/>
      <c r="AN45" s="342"/>
      <c r="AO45" s="342"/>
      <c r="AP45" s="342"/>
      <c r="AQ45" s="342"/>
      <c r="AR45" s="342"/>
      <c r="AS45" s="342"/>
      <c r="AT45" s="342"/>
      <c r="AU45" s="342"/>
      <c r="AV45" s="342"/>
      <c r="AW45" s="342"/>
      <c r="AX45" s="342"/>
      <c r="AY45" s="342"/>
      <c r="AZ45" s="342"/>
      <c r="BA45" s="342"/>
      <c r="BB45" s="342"/>
      <c r="BC45" s="342"/>
      <c r="BD45" s="342"/>
      <c r="BE45" s="342"/>
      <c r="BF45" s="342"/>
      <c r="BG45" s="342"/>
      <c r="BH45" s="342"/>
      <c r="BI45" s="342"/>
      <c r="BJ45" s="342"/>
      <c r="BK45" s="342"/>
      <c r="BL45" s="170"/>
    </row>
    <row r="46" spans="1:64" ht="13.35" customHeight="1">
      <c r="A46" s="18" t="s">
        <v>33</v>
      </c>
      <c r="B46" s="101">
        <f>SUM(B43:B44)</f>
        <v>50487744.227000006</v>
      </c>
      <c r="C46" s="101">
        <f t="shared" ref="C46:BK46" si="11">SUM(C43:C44)</f>
        <v>31564961.351</v>
      </c>
      <c r="D46" s="101">
        <f t="shared" si="11"/>
        <v>34008.542999999998</v>
      </c>
      <c r="E46" s="340">
        <f t="shared" si="11"/>
        <v>274188.32400000002</v>
      </c>
      <c r="F46" s="340">
        <f t="shared" si="11"/>
        <v>101277.34400000001</v>
      </c>
      <c r="G46" s="101">
        <f t="shared" si="11"/>
        <v>92281.342999999993</v>
      </c>
      <c r="H46" s="101">
        <f t="shared" si="11"/>
        <v>34185.922000000006</v>
      </c>
      <c r="I46" s="101">
        <f t="shared" si="11"/>
        <v>523347.70799999998</v>
      </c>
      <c r="J46" s="101">
        <f t="shared" si="11"/>
        <v>1138258.3149999999</v>
      </c>
      <c r="K46" s="101">
        <f t="shared" si="11"/>
        <v>91649.733999999997</v>
      </c>
      <c r="L46" s="101">
        <f t="shared" si="11"/>
        <v>266278.34000000003</v>
      </c>
      <c r="M46" s="101">
        <f t="shared" si="11"/>
        <v>90190</v>
      </c>
      <c r="N46" s="101">
        <f t="shared" si="11"/>
        <v>36363.396999999997</v>
      </c>
      <c r="O46" s="101">
        <f t="shared" si="11"/>
        <v>2984802.2930000001</v>
      </c>
      <c r="P46" s="101">
        <f t="shared" si="11"/>
        <v>43790.654999999999</v>
      </c>
      <c r="Q46" s="101">
        <f t="shared" si="11"/>
        <v>76706.247000000003</v>
      </c>
      <c r="R46" s="101">
        <f t="shared" si="11"/>
        <v>481979.38399999996</v>
      </c>
      <c r="S46" s="101">
        <f t="shared" si="11"/>
        <v>431392.76300000004</v>
      </c>
      <c r="T46" s="101">
        <f t="shared" si="11"/>
        <v>0</v>
      </c>
      <c r="U46" s="101">
        <f t="shared" si="11"/>
        <v>308908</v>
      </c>
      <c r="V46" s="101">
        <f t="shared" si="11"/>
        <v>0</v>
      </c>
      <c r="W46" s="101">
        <f t="shared" si="11"/>
        <v>345045.09600000002</v>
      </c>
      <c r="X46" s="101">
        <f t="shared" si="11"/>
        <v>859591.35000000009</v>
      </c>
      <c r="Y46" s="101">
        <f t="shared" si="11"/>
        <v>197751</v>
      </c>
      <c r="Z46" s="101">
        <f t="shared" si="11"/>
        <v>111900.524</v>
      </c>
      <c r="AA46" s="101">
        <f t="shared" si="11"/>
        <v>0</v>
      </c>
      <c r="AB46" s="101">
        <f t="shared" si="11"/>
        <v>189511</v>
      </c>
      <c r="AC46" s="101">
        <f t="shared" si="11"/>
        <v>43665.89</v>
      </c>
      <c r="AD46" s="101">
        <f t="shared" si="11"/>
        <v>1280949</v>
      </c>
      <c r="AE46" s="101">
        <f t="shared" si="11"/>
        <v>31472.646000000001</v>
      </c>
      <c r="AF46" s="101">
        <f t="shared" si="11"/>
        <v>0</v>
      </c>
      <c r="AG46" s="101">
        <f t="shared" si="11"/>
        <v>179935.492</v>
      </c>
      <c r="AH46" s="101">
        <f t="shared" si="11"/>
        <v>65214.179000000004</v>
      </c>
      <c r="AI46" s="101">
        <f t="shared" si="11"/>
        <v>0</v>
      </c>
      <c r="AJ46" s="101">
        <f t="shared" si="11"/>
        <v>344236.27</v>
      </c>
      <c r="AK46" s="101">
        <f t="shared" si="11"/>
        <v>78639</v>
      </c>
      <c r="AL46" s="101">
        <f t="shared" si="11"/>
        <v>196419.46799999999</v>
      </c>
      <c r="AM46" s="101">
        <f t="shared" si="11"/>
        <v>636479.88699999999</v>
      </c>
      <c r="AN46" s="101">
        <f t="shared" si="11"/>
        <v>68704.781000000003</v>
      </c>
      <c r="AO46" s="101">
        <f t="shared" si="11"/>
        <v>66.180000000000007</v>
      </c>
      <c r="AP46" s="101">
        <f t="shared" si="11"/>
        <v>27866.491000000002</v>
      </c>
      <c r="AQ46" s="101">
        <f t="shared" si="11"/>
        <v>132.23399999999998</v>
      </c>
      <c r="AR46" s="101">
        <f t="shared" si="11"/>
        <v>62512.349000000002</v>
      </c>
      <c r="AS46" s="101">
        <f t="shared" si="11"/>
        <v>429100.27299999999</v>
      </c>
      <c r="AT46" s="101">
        <f t="shared" si="11"/>
        <v>67000.019</v>
      </c>
      <c r="AU46" s="101">
        <f t="shared" si="11"/>
        <v>2572119.4019999998</v>
      </c>
      <c r="AV46" s="101">
        <f t="shared" si="11"/>
        <v>0</v>
      </c>
      <c r="AW46" s="101">
        <f t="shared" si="11"/>
        <v>250402.81599999999</v>
      </c>
      <c r="AX46" s="101">
        <f t="shared" si="11"/>
        <v>0</v>
      </c>
      <c r="AY46" s="101">
        <f t="shared" si="11"/>
        <v>99999.673999999999</v>
      </c>
      <c r="AZ46" s="101">
        <f t="shared" si="11"/>
        <v>701473.24</v>
      </c>
      <c r="BA46" s="101">
        <f t="shared" si="11"/>
        <v>202402</v>
      </c>
      <c r="BB46" s="101">
        <f t="shared" si="11"/>
        <v>1279565.226</v>
      </c>
      <c r="BC46" s="101">
        <f t="shared" si="11"/>
        <v>106960.224</v>
      </c>
      <c r="BD46" s="101">
        <f t="shared" si="11"/>
        <v>0</v>
      </c>
      <c r="BE46" s="101">
        <f t="shared" si="11"/>
        <v>373011.712</v>
      </c>
      <c r="BF46" s="101">
        <f t="shared" si="11"/>
        <v>74089.948000000004</v>
      </c>
      <c r="BG46" s="101">
        <f t="shared" si="11"/>
        <v>56365.841</v>
      </c>
      <c r="BH46" s="101">
        <f t="shared" si="11"/>
        <v>392746.185</v>
      </c>
      <c r="BI46" s="101">
        <f t="shared" si="11"/>
        <v>107625.666</v>
      </c>
      <c r="BJ46" s="101">
        <f t="shared" si="11"/>
        <v>0</v>
      </c>
      <c r="BK46" s="101">
        <f t="shared" si="11"/>
        <v>492587.29800000001</v>
      </c>
    </row>
    <row r="47" spans="1:64" s="22" customFormat="1" ht="12" customHeight="1">
      <c r="A47" s="20"/>
      <c r="B47" s="21"/>
      <c r="D47" s="27"/>
      <c r="E47" s="341"/>
      <c r="F47" s="341"/>
      <c r="G47" s="27"/>
      <c r="H47" s="27"/>
      <c r="I47" s="27"/>
      <c r="X47" s="27"/>
      <c r="Y47" s="27"/>
      <c r="Z47" s="27"/>
      <c r="AA47" s="27"/>
      <c r="AB47" s="27"/>
      <c r="AC47" s="27"/>
      <c r="AR47" s="27"/>
      <c r="AS47" s="27"/>
      <c r="AT47" s="27"/>
      <c r="AU47" s="27"/>
      <c r="AV47" s="27"/>
      <c r="AW47" s="27"/>
    </row>
    <row r="48" spans="1:64" s="22" customFormat="1" ht="12.75" customHeight="1">
      <c r="A48" s="23"/>
      <c r="B48" s="21"/>
      <c r="D48" s="27"/>
      <c r="E48" s="341"/>
      <c r="F48" s="341"/>
      <c r="G48" s="27"/>
      <c r="H48" s="27"/>
      <c r="I48" s="27"/>
      <c r="X48" s="27"/>
      <c r="Y48" s="27"/>
      <c r="Z48" s="27"/>
      <c r="AA48" s="27"/>
      <c r="AB48" s="27"/>
      <c r="AC48" s="27"/>
      <c r="AR48" s="27"/>
      <c r="AS48" s="27"/>
      <c r="AT48" s="27"/>
      <c r="AU48" s="27"/>
      <c r="AV48" s="27"/>
      <c r="AW48" s="27"/>
    </row>
    <row r="49" spans="1:49" s="22" customFormat="1" ht="12.75" customHeight="1">
      <c r="A49" s="24"/>
      <c r="B49" s="21"/>
      <c r="D49" s="27"/>
      <c r="E49" s="341"/>
      <c r="F49" s="341"/>
      <c r="G49" s="27"/>
      <c r="H49" s="27"/>
      <c r="I49" s="27"/>
      <c r="X49" s="27"/>
      <c r="Y49" s="27"/>
      <c r="Z49" s="27"/>
      <c r="AA49" s="27"/>
      <c r="AB49" s="27"/>
      <c r="AC49" s="27"/>
      <c r="AR49" s="27"/>
      <c r="AS49" s="27"/>
      <c r="AT49" s="27"/>
      <c r="AU49" s="27"/>
      <c r="AV49" s="27"/>
      <c r="AW49" s="27"/>
    </row>
    <row r="50" spans="1:49">
      <c r="A50" s="23"/>
    </row>
    <row r="51" spans="1:49">
      <c r="A51" s="23"/>
    </row>
    <row r="52" spans="1:49">
      <c r="A52" s="23"/>
    </row>
  </sheetData>
  <pageMargins left="0.75" right="0.75" top="1" bottom="1" header="0.5" footer="0.5"/>
  <pageSetup paperSize="9" orientation="portrait" horizontalDpi="0" verticalDpi="0" r:id="rId1"/>
  <headerFooter alignWithMargins="0"/>
  <drawing r:id="rId2"/>
</worksheet>
</file>

<file path=xl/worksheets/sheet22.xml><?xml version="1.0" encoding="utf-8"?>
<worksheet xmlns="http://schemas.openxmlformats.org/spreadsheetml/2006/main" xmlns:r="http://schemas.openxmlformats.org/officeDocument/2006/relationships">
  <dimension ref="A1:R112"/>
  <sheetViews>
    <sheetView workbookViewId="0">
      <pane ySplit="1" topLeftCell="A2" activePane="bottomLeft" state="frozen"/>
      <selection activeCell="J25" activeCellId="1" sqref="A1:R1 J25"/>
      <selection pane="bottomLeft" activeCell="J25" activeCellId="1" sqref="A1:R1 J25"/>
    </sheetView>
  </sheetViews>
  <sheetFormatPr defaultRowHeight="12.75"/>
  <cols>
    <col min="1" max="1" width="4.140625" customWidth="1"/>
    <col min="3" max="3" width="19" bestFit="1" customWidth="1"/>
    <col min="4" max="4" width="10.140625" bestFit="1" customWidth="1"/>
    <col min="5" max="5" width="10.140625" customWidth="1"/>
    <col min="18" max="18" width="10.140625" bestFit="1" customWidth="1"/>
  </cols>
  <sheetData>
    <row r="1" spans="1:18" ht="42.75" customHeight="1" thickBot="1">
      <c r="A1" s="610" t="s">
        <v>135</v>
      </c>
      <c r="B1" s="611"/>
      <c r="C1" s="611"/>
      <c r="D1" s="611"/>
      <c r="E1" s="611"/>
      <c r="F1" s="611"/>
      <c r="G1" s="611"/>
      <c r="H1" s="611"/>
      <c r="I1" s="611"/>
      <c r="J1" s="611"/>
      <c r="K1" s="611"/>
      <c r="L1" s="611"/>
      <c r="M1" s="611"/>
      <c r="N1" s="611"/>
      <c r="O1" s="611"/>
      <c r="P1" s="611"/>
      <c r="Q1" s="611"/>
      <c r="R1" s="612"/>
    </row>
    <row r="2" spans="1:18" ht="15.75">
      <c r="A2" s="203"/>
    </row>
    <row r="3" spans="1:18" ht="25.5">
      <c r="A3" s="203"/>
      <c r="C3" s="223" t="s">
        <v>225</v>
      </c>
      <c r="D3" s="205" t="s">
        <v>211</v>
      </c>
      <c r="E3" s="206" t="s">
        <v>212</v>
      </c>
      <c r="F3" s="207" t="s">
        <v>213</v>
      </c>
      <c r="G3" s="208" t="s">
        <v>214</v>
      </c>
      <c r="H3" s="208" t="s">
        <v>215</v>
      </c>
      <c r="I3" s="208" t="s">
        <v>216</v>
      </c>
      <c r="J3" s="208" t="s">
        <v>217</v>
      </c>
      <c r="K3" s="208" t="s">
        <v>218</v>
      </c>
      <c r="L3" s="208" t="s">
        <v>219</v>
      </c>
      <c r="M3" s="208" t="s">
        <v>220</v>
      </c>
      <c r="N3" s="208" t="s">
        <v>221</v>
      </c>
      <c r="O3" s="208" t="s">
        <v>222</v>
      </c>
      <c r="P3" s="208" t="s">
        <v>223</v>
      </c>
      <c r="Q3" s="209" t="s">
        <v>224</v>
      </c>
      <c r="R3" s="210" t="s">
        <v>33</v>
      </c>
    </row>
    <row r="4" spans="1:18">
      <c r="D4" s="212"/>
      <c r="E4" s="212"/>
      <c r="F4" s="212"/>
      <c r="G4" s="212"/>
      <c r="H4" s="212"/>
      <c r="I4" s="212"/>
      <c r="J4" s="212"/>
      <c r="K4" s="212"/>
      <c r="L4" s="212"/>
      <c r="M4" s="212"/>
      <c r="N4" s="212"/>
      <c r="O4" s="212"/>
      <c r="P4" s="212"/>
      <c r="Q4" s="212"/>
      <c r="R4" s="213"/>
    </row>
    <row r="5" spans="1:18">
      <c r="A5" s="204" t="s">
        <v>136</v>
      </c>
      <c r="B5" s="204" t="s">
        <v>137</v>
      </c>
      <c r="C5" s="204" t="s">
        <v>50</v>
      </c>
      <c r="D5" s="214">
        <v>14939483</v>
      </c>
      <c r="E5" s="215">
        <v>15407512</v>
      </c>
      <c r="F5" s="216">
        <v>928946</v>
      </c>
      <c r="G5" s="217">
        <v>1109811</v>
      </c>
      <c r="H5" s="217">
        <v>1064230</v>
      </c>
      <c r="I5" s="217">
        <v>1067952</v>
      </c>
      <c r="J5" s="217">
        <v>1265391</v>
      </c>
      <c r="K5" s="217">
        <v>1088405</v>
      </c>
      <c r="L5" s="217">
        <v>1038092</v>
      </c>
      <c r="M5" s="217">
        <v>1127108</v>
      </c>
      <c r="N5" s="217">
        <v>1020264</v>
      </c>
      <c r="O5" s="217">
        <v>1067459</v>
      </c>
      <c r="P5" s="217">
        <v>1117514</v>
      </c>
      <c r="Q5" s="218">
        <v>1481680</v>
      </c>
      <c r="R5" s="219">
        <f t="shared" ref="R5:R75" si="0">SUM(F5:Q5)</f>
        <v>13376852</v>
      </c>
    </row>
    <row r="6" spans="1:18">
      <c r="A6" s="204"/>
      <c r="B6" s="204"/>
      <c r="C6" s="204"/>
      <c r="D6" s="214"/>
      <c r="E6" s="215"/>
      <c r="F6" s="216"/>
      <c r="G6" s="217"/>
      <c r="H6" s="217"/>
      <c r="I6" s="217"/>
      <c r="J6" s="217"/>
      <c r="K6" s="217"/>
      <c r="L6" s="217"/>
      <c r="M6" s="217"/>
      <c r="N6" s="217"/>
      <c r="O6" s="217"/>
      <c r="P6" s="217"/>
      <c r="Q6" s="218"/>
      <c r="R6" s="219"/>
    </row>
    <row r="7" spans="1:18">
      <c r="A7" s="204" t="s">
        <v>138</v>
      </c>
      <c r="B7" s="204" t="s">
        <v>139</v>
      </c>
      <c r="C7" s="204" t="s">
        <v>51</v>
      </c>
      <c r="D7" s="214">
        <v>22626</v>
      </c>
      <c r="E7" s="215">
        <v>23163</v>
      </c>
      <c r="F7" s="216">
        <v>1297</v>
      </c>
      <c r="G7" s="217">
        <v>1251</v>
      </c>
      <c r="H7" s="217">
        <v>1872</v>
      </c>
      <c r="I7" s="217">
        <v>1742</v>
      </c>
      <c r="J7" s="217">
        <v>1194</v>
      </c>
      <c r="K7" s="217">
        <v>1843</v>
      </c>
      <c r="L7" s="217">
        <v>2891</v>
      </c>
      <c r="M7" s="217">
        <v>1998</v>
      </c>
      <c r="N7" s="217">
        <v>2458</v>
      </c>
      <c r="O7" s="217">
        <v>1411</v>
      </c>
      <c r="P7" s="217">
        <v>1706</v>
      </c>
      <c r="Q7" s="218">
        <v>2309</v>
      </c>
      <c r="R7" s="219">
        <f t="shared" si="0"/>
        <v>21972</v>
      </c>
    </row>
    <row r="8" spans="1:18">
      <c r="A8" s="204" t="s">
        <v>138</v>
      </c>
      <c r="B8" s="204" t="s">
        <v>140</v>
      </c>
      <c r="C8" s="204" t="s">
        <v>52</v>
      </c>
      <c r="D8" s="214">
        <v>88886</v>
      </c>
      <c r="E8" s="215">
        <v>88886</v>
      </c>
      <c r="F8" s="216">
        <v>4308</v>
      </c>
      <c r="G8" s="217">
        <v>11165</v>
      </c>
      <c r="H8" s="217">
        <v>9215</v>
      </c>
      <c r="I8" s="217">
        <v>10028</v>
      </c>
      <c r="J8" s="217">
        <v>8083</v>
      </c>
      <c r="K8" s="217"/>
      <c r="L8" s="217"/>
      <c r="M8" s="217"/>
      <c r="N8" s="217"/>
      <c r="O8" s="217"/>
      <c r="P8" s="217"/>
      <c r="Q8" s="218"/>
      <c r="R8" s="219">
        <f t="shared" si="0"/>
        <v>42799</v>
      </c>
    </row>
    <row r="9" spans="1:18">
      <c r="A9" s="204" t="s">
        <v>138</v>
      </c>
      <c r="B9" s="204" t="s">
        <v>141</v>
      </c>
      <c r="C9" s="204" t="s">
        <v>53</v>
      </c>
      <c r="D9" s="214">
        <v>41628</v>
      </c>
      <c r="E9" s="215">
        <v>47496</v>
      </c>
      <c r="F9" s="216">
        <v>3950</v>
      </c>
      <c r="G9" s="217">
        <v>4819</v>
      </c>
      <c r="H9" s="217">
        <v>5109</v>
      </c>
      <c r="I9" s="217">
        <v>4426</v>
      </c>
      <c r="J9" s="217">
        <v>4090</v>
      </c>
      <c r="K9" s="217">
        <v>3504</v>
      </c>
      <c r="L9" s="217">
        <v>4105</v>
      </c>
      <c r="M9" s="217">
        <v>3993</v>
      </c>
      <c r="N9" s="217">
        <v>3375</v>
      </c>
      <c r="O9" s="217">
        <v>3441</v>
      </c>
      <c r="P9" s="217">
        <v>4570</v>
      </c>
      <c r="Q9" s="218">
        <v>5649</v>
      </c>
      <c r="R9" s="219">
        <f t="shared" si="0"/>
        <v>51031</v>
      </c>
    </row>
    <row r="10" spans="1:18">
      <c r="A10" s="204" t="s">
        <v>138</v>
      </c>
      <c r="B10" s="204" t="s">
        <v>142</v>
      </c>
      <c r="C10" s="204" t="s">
        <v>54</v>
      </c>
      <c r="D10" s="214"/>
      <c r="E10" s="215"/>
      <c r="F10" s="216"/>
      <c r="G10" s="217"/>
      <c r="H10" s="217"/>
      <c r="I10" s="217"/>
      <c r="J10" s="217"/>
      <c r="K10" s="217"/>
      <c r="L10" s="217"/>
      <c r="M10" s="217"/>
      <c r="N10" s="217"/>
      <c r="O10" s="217"/>
      <c r="P10" s="217"/>
      <c r="Q10" s="218"/>
      <c r="R10" s="219">
        <f t="shared" si="0"/>
        <v>0</v>
      </c>
    </row>
    <row r="11" spans="1:18">
      <c r="A11" s="204" t="s">
        <v>138</v>
      </c>
      <c r="B11" s="204" t="s">
        <v>143</v>
      </c>
      <c r="C11" s="204" t="s">
        <v>144</v>
      </c>
      <c r="D11" s="214"/>
      <c r="E11" s="215"/>
      <c r="F11" s="216">
        <v>1109</v>
      </c>
      <c r="G11" s="217">
        <v>1477</v>
      </c>
      <c r="H11" s="217">
        <v>1113</v>
      </c>
      <c r="I11" s="217">
        <v>2110</v>
      </c>
      <c r="J11" s="217">
        <v>1621</v>
      </c>
      <c r="K11" s="217">
        <v>1576</v>
      </c>
      <c r="L11" s="217"/>
      <c r="M11" s="217"/>
      <c r="N11" s="217"/>
      <c r="O11" s="217"/>
      <c r="P11" s="217"/>
      <c r="Q11" s="218"/>
      <c r="R11" s="219">
        <f t="shared" si="0"/>
        <v>9006</v>
      </c>
    </row>
    <row r="12" spans="1:18">
      <c r="A12" s="204" t="s">
        <v>138</v>
      </c>
      <c r="B12" s="204" t="s">
        <v>145</v>
      </c>
      <c r="C12" s="204" t="s">
        <v>146</v>
      </c>
      <c r="D12" s="214">
        <v>301577</v>
      </c>
      <c r="E12" s="215">
        <v>363375</v>
      </c>
      <c r="F12" s="216">
        <v>20179</v>
      </c>
      <c r="G12" s="217">
        <v>24416</v>
      </c>
      <c r="H12" s="217">
        <v>23282</v>
      </c>
      <c r="I12" s="217">
        <v>24695</v>
      </c>
      <c r="J12" s="217">
        <v>26609</v>
      </c>
      <c r="K12" s="217">
        <v>25002</v>
      </c>
      <c r="L12" s="217">
        <v>25930</v>
      </c>
      <c r="M12" s="217">
        <v>28817</v>
      </c>
      <c r="N12" s="217">
        <v>26925</v>
      </c>
      <c r="O12" s="217"/>
      <c r="P12" s="217">
        <v>36471</v>
      </c>
      <c r="Q12" s="218">
        <v>45760</v>
      </c>
      <c r="R12" s="219">
        <f t="shared" si="0"/>
        <v>308086</v>
      </c>
    </row>
    <row r="13" spans="1:18">
      <c r="A13" s="204" t="s">
        <v>147</v>
      </c>
      <c r="B13" s="204" t="s">
        <v>148</v>
      </c>
      <c r="C13" s="204" t="s">
        <v>57</v>
      </c>
      <c r="D13" s="214">
        <v>450942</v>
      </c>
      <c r="E13" s="215">
        <v>485067</v>
      </c>
      <c r="F13" s="216">
        <v>32226</v>
      </c>
      <c r="G13" s="217">
        <v>41691</v>
      </c>
      <c r="H13" s="217">
        <v>32343</v>
      </c>
      <c r="I13" s="217">
        <v>39977</v>
      </c>
      <c r="J13" s="217">
        <v>38550</v>
      </c>
      <c r="K13" s="217">
        <v>42423</v>
      </c>
      <c r="L13" s="217">
        <v>35537</v>
      </c>
      <c r="M13" s="217">
        <v>44748</v>
      </c>
      <c r="N13" s="217">
        <v>32365</v>
      </c>
      <c r="O13" s="217">
        <v>45982</v>
      </c>
      <c r="P13" s="217">
        <v>44601</v>
      </c>
      <c r="Q13" s="218">
        <v>48528</v>
      </c>
      <c r="R13" s="219">
        <f t="shared" si="0"/>
        <v>478971</v>
      </c>
    </row>
    <row r="14" spans="1:18">
      <c r="A14" s="204"/>
      <c r="B14" s="204"/>
      <c r="C14" s="204"/>
      <c r="D14" s="214"/>
      <c r="E14" s="215"/>
      <c r="F14" s="216"/>
      <c r="G14" s="217"/>
      <c r="H14" s="217"/>
      <c r="I14" s="217"/>
      <c r="J14" s="217"/>
      <c r="K14" s="217"/>
      <c r="L14" s="217"/>
      <c r="M14" s="217"/>
      <c r="N14" s="217"/>
      <c r="O14" s="217"/>
      <c r="P14" s="217"/>
      <c r="Q14" s="218"/>
      <c r="R14" s="219"/>
    </row>
    <row r="15" spans="1:18">
      <c r="A15" s="204" t="s">
        <v>138</v>
      </c>
      <c r="B15" s="204" t="s">
        <v>149</v>
      </c>
      <c r="C15" s="204" t="s">
        <v>150</v>
      </c>
      <c r="D15" s="214"/>
      <c r="E15" s="215"/>
      <c r="F15" s="216"/>
      <c r="G15" s="217">
        <v>3931</v>
      </c>
      <c r="H15" s="217">
        <v>3311</v>
      </c>
      <c r="I15" s="217"/>
      <c r="J15" s="217"/>
      <c r="K15" s="217"/>
      <c r="L15" s="217"/>
      <c r="M15" s="217"/>
      <c r="N15" s="217"/>
      <c r="O15" s="217"/>
      <c r="P15" s="217"/>
      <c r="Q15" s="218"/>
      <c r="R15" s="219">
        <f t="shared" si="0"/>
        <v>7242</v>
      </c>
    </row>
    <row r="16" spans="1:18">
      <c r="A16" s="204" t="s">
        <v>138</v>
      </c>
      <c r="B16" s="204" t="s">
        <v>151</v>
      </c>
      <c r="C16" s="204" t="s">
        <v>59</v>
      </c>
      <c r="D16" s="214">
        <v>248260</v>
      </c>
      <c r="E16" s="215">
        <v>248260</v>
      </c>
      <c r="F16" s="216">
        <v>8649</v>
      </c>
      <c r="G16" s="217">
        <v>11904</v>
      </c>
      <c r="H16" s="217">
        <v>14355</v>
      </c>
      <c r="I16" s="217">
        <v>14805</v>
      </c>
      <c r="J16" s="217">
        <v>10495</v>
      </c>
      <c r="K16" s="217">
        <v>12749</v>
      </c>
      <c r="L16" s="217">
        <v>10009</v>
      </c>
      <c r="M16" s="217">
        <v>8479</v>
      </c>
      <c r="N16" s="217">
        <v>12833</v>
      </c>
      <c r="O16" s="217">
        <v>10183</v>
      </c>
      <c r="P16" s="217">
        <v>11703</v>
      </c>
      <c r="Q16" s="218">
        <v>23936</v>
      </c>
      <c r="R16" s="219">
        <f t="shared" si="0"/>
        <v>150100</v>
      </c>
    </row>
    <row r="17" spans="1:18">
      <c r="A17" s="204" t="s">
        <v>138</v>
      </c>
      <c r="B17" s="204" t="s">
        <v>152</v>
      </c>
      <c r="C17" s="204" t="s">
        <v>60</v>
      </c>
      <c r="D17" s="214">
        <v>34264</v>
      </c>
      <c r="E17" s="215">
        <v>34264</v>
      </c>
      <c r="F17" s="216">
        <v>1645</v>
      </c>
      <c r="G17" s="217">
        <v>3599</v>
      </c>
      <c r="H17" s="217">
        <v>3617</v>
      </c>
      <c r="I17" s="217"/>
      <c r="J17" s="217">
        <v>3612</v>
      </c>
      <c r="K17" s="217">
        <v>2421</v>
      </c>
      <c r="L17" s="217">
        <v>2505</v>
      </c>
      <c r="M17" s="217">
        <v>3566</v>
      </c>
      <c r="N17" s="217">
        <v>2576</v>
      </c>
      <c r="O17" s="217">
        <v>2944</v>
      </c>
      <c r="P17" s="217">
        <v>2884</v>
      </c>
      <c r="Q17" s="218"/>
      <c r="R17" s="219">
        <f t="shared" si="0"/>
        <v>29369</v>
      </c>
    </row>
    <row r="18" spans="1:18">
      <c r="A18" s="204" t="s">
        <v>138</v>
      </c>
      <c r="B18" s="204" t="s">
        <v>153</v>
      </c>
      <c r="C18" s="204" t="s">
        <v>61</v>
      </c>
      <c r="D18" s="214">
        <v>17892</v>
      </c>
      <c r="E18" s="215">
        <v>17892</v>
      </c>
      <c r="F18" s="216">
        <v>484</v>
      </c>
      <c r="G18" s="217">
        <v>1772</v>
      </c>
      <c r="H18" s="217"/>
      <c r="I18" s="217">
        <v>1407</v>
      </c>
      <c r="J18" s="217">
        <v>5484</v>
      </c>
      <c r="K18" s="217">
        <v>1580</v>
      </c>
      <c r="L18" s="217">
        <v>1470</v>
      </c>
      <c r="M18" s="217">
        <v>1264</v>
      </c>
      <c r="N18" s="217">
        <v>1103</v>
      </c>
      <c r="O18" s="217"/>
      <c r="P18" s="217">
        <v>1081</v>
      </c>
      <c r="Q18" s="218">
        <v>2441</v>
      </c>
      <c r="R18" s="219">
        <f t="shared" si="0"/>
        <v>18086</v>
      </c>
    </row>
    <row r="19" spans="1:18">
      <c r="A19" s="204" t="s">
        <v>138</v>
      </c>
      <c r="B19" s="204" t="s">
        <v>154</v>
      </c>
      <c r="C19" s="204" t="s">
        <v>62</v>
      </c>
      <c r="D19" s="214">
        <v>1622973</v>
      </c>
      <c r="E19" s="215">
        <v>1668721</v>
      </c>
      <c r="F19" s="216">
        <v>85783</v>
      </c>
      <c r="G19" s="217">
        <v>250976</v>
      </c>
      <c r="H19" s="217">
        <v>177171</v>
      </c>
      <c r="I19" s="217">
        <v>172700</v>
      </c>
      <c r="J19" s="217">
        <v>148840</v>
      </c>
      <c r="K19" s="217">
        <v>158554</v>
      </c>
      <c r="L19" s="217">
        <v>145641</v>
      </c>
      <c r="M19" s="217">
        <v>144410</v>
      </c>
      <c r="N19" s="217">
        <v>151952</v>
      </c>
      <c r="O19" s="217">
        <v>156653</v>
      </c>
      <c r="P19" s="217">
        <v>150424</v>
      </c>
      <c r="Q19" s="218"/>
      <c r="R19" s="219">
        <f t="shared" si="0"/>
        <v>1743104</v>
      </c>
    </row>
    <row r="20" spans="1:18">
      <c r="A20" s="204" t="s">
        <v>138</v>
      </c>
      <c r="B20" s="204" t="s">
        <v>155</v>
      </c>
      <c r="C20" s="204" t="s">
        <v>63</v>
      </c>
      <c r="D20" s="214"/>
      <c r="E20" s="215"/>
      <c r="F20" s="216">
        <v>1718</v>
      </c>
      <c r="G20" s="217">
        <v>2213</v>
      </c>
      <c r="H20" s="217"/>
      <c r="I20" s="217">
        <v>7588</v>
      </c>
      <c r="J20" s="217">
        <v>10874</v>
      </c>
      <c r="K20" s="217">
        <v>11696</v>
      </c>
      <c r="L20" s="217">
        <v>13277</v>
      </c>
      <c r="M20" s="217">
        <v>16869</v>
      </c>
      <c r="N20" s="217">
        <v>29263</v>
      </c>
      <c r="O20" s="217">
        <v>27274</v>
      </c>
      <c r="P20" s="217">
        <v>24942</v>
      </c>
      <c r="Q20" s="218">
        <v>24942</v>
      </c>
      <c r="R20" s="219">
        <f t="shared" si="0"/>
        <v>170656</v>
      </c>
    </row>
    <row r="21" spans="1:18">
      <c r="A21" s="204" t="s">
        <v>138</v>
      </c>
      <c r="B21" s="204" t="s">
        <v>156</v>
      </c>
      <c r="C21" s="204" t="s">
        <v>64</v>
      </c>
      <c r="D21" s="214">
        <v>30277</v>
      </c>
      <c r="E21" s="215">
        <v>30277</v>
      </c>
      <c r="F21" s="216">
        <v>1476</v>
      </c>
      <c r="G21" s="217">
        <v>1232</v>
      </c>
      <c r="H21" s="217">
        <v>1514</v>
      </c>
      <c r="I21" s="217">
        <v>1146</v>
      </c>
      <c r="J21" s="217">
        <v>1675</v>
      </c>
      <c r="K21" s="217">
        <v>2455</v>
      </c>
      <c r="L21" s="217">
        <v>1774</v>
      </c>
      <c r="M21" s="217">
        <v>1866</v>
      </c>
      <c r="N21" s="217">
        <v>2960</v>
      </c>
      <c r="O21" s="217">
        <v>1462</v>
      </c>
      <c r="P21" s="217">
        <v>1796</v>
      </c>
      <c r="Q21" s="218">
        <v>7641</v>
      </c>
      <c r="R21" s="219">
        <f t="shared" si="0"/>
        <v>26997</v>
      </c>
    </row>
    <row r="22" spans="1:18">
      <c r="A22" s="204" t="s">
        <v>147</v>
      </c>
      <c r="B22" s="204" t="s">
        <v>157</v>
      </c>
      <c r="C22" s="204" t="s">
        <v>65</v>
      </c>
      <c r="D22" s="214"/>
      <c r="E22" s="215"/>
      <c r="F22" s="216">
        <v>14619</v>
      </c>
      <c r="G22" s="217">
        <v>15771</v>
      </c>
      <c r="H22" s="217">
        <v>15771</v>
      </c>
      <c r="I22" s="217">
        <v>38421</v>
      </c>
      <c r="J22" s="217">
        <v>29262</v>
      </c>
      <c r="K22" s="217">
        <v>1844</v>
      </c>
      <c r="L22" s="217"/>
      <c r="M22" s="217">
        <v>33661</v>
      </c>
      <c r="N22" s="217"/>
      <c r="O22" s="217"/>
      <c r="P22" s="217"/>
      <c r="Q22" s="218"/>
      <c r="R22" s="219">
        <f t="shared" si="0"/>
        <v>149349</v>
      </c>
    </row>
    <row r="23" spans="1:18">
      <c r="A23" s="204"/>
      <c r="B23" s="204"/>
      <c r="C23" s="204"/>
      <c r="D23" s="214"/>
      <c r="E23" s="215"/>
      <c r="F23" s="216"/>
      <c r="G23" s="217"/>
      <c r="H23" s="217"/>
      <c r="I23" s="217"/>
      <c r="J23" s="217"/>
      <c r="K23" s="217"/>
      <c r="L23" s="217"/>
      <c r="M23" s="217"/>
      <c r="N23" s="217"/>
      <c r="O23" s="217"/>
      <c r="P23" s="217"/>
      <c r="Q23" s="218"/>
      <c r="R23" s="219"/>
    </row>
    <row r="24" spans="1:18">
      <c r="A24" s="204" t="s">
        <v>138</v>
      </c>
      <c r="B24" s="204" t="s">
        <v>158</v>
      </c>
      <c r="C24" s="204" t="s">
        <v>159</v>
      </c>
      <c r="D24" s="214">
        <v>277607</v>
      </c>
      <c r="E24" s="215">
        <v>277607</v>
      </c>
      <c r="F24" s="216">
        <v>9562</v>
      </c>
      <c r="G24" s="217">
        <v>20360</v>
      </c>
      <c r="H24" s="217">
        <v>27682</v>
      </c>
      <c r="I24" s="217">
        <v>16707</v>
      </c>
      <c r="J24" s="217">
        <v>19213</v>
      </c>
      <c r="K24" s="217">
        <v>15876</v>
      </c>
      <c r="L24" s="217">
        <v>16742</v>
      </c>
      <c r="M24" s="217">
        <v>15836</v>
      </c>
      <c r="N24" s="217">
        <v>18053</v>
      </c>
      <c r="O24" s="217">
        <v>16704</v>
      </c>
      <c r="P24" s="217">
        <v>15832</v>
      </c>
      <c r="Q24" s="218">
        <v>21240</v>
      </c>
      <c r="R24" s="219">
        <f t="shared" si="0"/>
        <v>213807</v>
      </c>
    </row>
    <row r="25" spans="1:18">
      <c r="A25" s="204" t="s">
        <v>138</v>
      </c>
      <c r="B25" s="204" t="s">
        <v>160</v>
      </c>
      <c r="C25" s="204" t="s">
        <v>67</v>
      </c>
      <c r="D25" s="214"/>
      <c r="E25" s="215"/>
      <c r="F25" s="216">
        <v>10852</v>
      </c>
      <c r="G25" s="217">
        <v>2588</v>
      </c>
      <c r="H25" s="217">
        <v>3205</v>
      </c>
      <c r="I25" s="217">
        <v>1317</v>
      </c>
      <c r="J25" s="217">
        <v>6772</v>
      </c>
      <c r="K25" s="217">
        <v>1251</v>
      </c>
      <c r="L25" s="217">
        <v>1748</v>
      </c>
      <c r="M25" s="217">
        <v>17038</v>
      </c>
      <c r="N25" s="217">
        <v>3073</v>
      </c>
      <c r="O25" s="217">
        <v>3031</v>
      </c>
      <c r="P25" s="217">
        <v>2812</v>
      </c>
      <c r="Q25" s="218">
        <v>6408</v>
      </c>
      <c r="R25" s="219">
        <f t="shared" si="0"/>
        <v>60095</v>
      </c>
    </row>
    <row r="26" spans="1:18">
      <c r="A26" s="204" t="s">
        <v>138</v>
      </c>
      <c r="B26" s="204" t="s">
        <v>161</v>
      </c>
      <c r="C26" s="204" t="s">
        <v>68</v>
      </c>
      <c r="D26" s="214">
        <v>78197</v>
      </c>
      <c r="E26" s="215">
        <v>78197</v>
      </c>
      <c r="F26" s="216">
        <v>4083</v>
      </c>
      <c r="G26" s="217">
        <v>13266</v>
      </c>
      <c r="H26" s="217">
        <v>12610</v>
      </c>
      <c r="I26" s="217">
        <v>9321</v>
      </c>
      <c r="J26" s="217">
        <v>9299</v>
      </c>
      <c r="K26" s="217">
        <v>8627</v>
      </c>
      <c r="L26" s="217">
        <v>-8773</v>
      </c>
      <c r="M26" s="217">
        <v>-9264</v>
      </c>
      <c r="N26" s="217">
        <v>-9734</v>
      </c>
      <c r="O26" s="217">
        <v>9734</v>
      </c>
      <c r="P26" s="217">
        <v>11560</v>
      </c>
      <c r="Q26" s="218"/>
      <c r="R26" s="219">
        <f t="shared" si="0"/>
        <v>50729</v>
      </c>
    </row>
    <row r="27" spans="1:18">
      <c r="A27" s="204" t="s">
        <v>138</v>
      </c>
      <c r="B27" s="204" t="s">
        <v>162</v>
      </c>
      <c r="C27" s="204" t="s">
        <v>69</v>
      </c>
      <c r="D27" s="214">
        <v>69417</v>
      </c>
      <c r="E27" s="215">
        <v>69417</v>
      </c>
      <c r="F27" s="216">
        <v>4347</v>
      </c>
      <c r="G27" s="217">
        <v>4613</v>
      </c>
      <c r="H27" s="217">
        <v>4069</v>
      </c>
      <c r="I27" s="217">
        <v>4294</v>
      </c>
      <c r="J27" s="217">
        <v>3873</v>
      </c>
      <c r="K27" s="217">
        <v>4747</v>
      </c>
      <c r="L27" s="217">
        <v>5937</v>
      </c>
      <c r="M27" s="217">
        <v>17453</v>
      </c>
      <c r="N27" s="217">
        <v>4959</v>
      </c>
      <c r="O27" s="217">
        <v>4934</v>
      </c>
      <c r="P27" s="217">
        <v>4247</v>
      </c>
      <c r="Q27" s="218">
        <v>7989</v>
      </c>
      <c r="R27" s="219">
        <f t="shared" si="0"/>
        <v>71462</v>
      </c>
    </row>
    <row r="28" spans="1:18">
      <c r="A28" s="204" t="s">
        <v>138</v>
      </c>
      <c r="B28" s="204" t="s">
        <v>163</v>
      </c>
      <c r="C28" s="204" t="s">
        <v>70</v>
      </c>
      <c r="D28" s="214">
        <v>41716</v>
      </c>
      <c r="E28" s="215">
        <v>41716</v>
      </c>
      <c r="F28" s="216">
        <v>1306</v>
      </c>
      <c r="G28" s="217">
        <v>1267</v>
      </c>
      <c r="H28" s="217">
        <v>5023</v>
      </c>
      <c r="I28" s="217">
        <v>2232</v>
      </c>
      <c r="J28" s="217">
        <v>2835</v>
      </c>
      <c r="K28" s="217">
        <v>8136</v>
      </c>
      <c r="L28" s="217">
        <v>1157</v>
      </c>
      <c r="M28" s="217">
        <v>17453</v>
      </c>
      <c r="N28" s="217">
        <v>3915</v>
      </c>
      <c r="O28" s="217">
        <v>6550</v>
      </c>
      <c r="P28" s="217">
        <v>4725</v>
      </c>
      <c r="Q28" s="218">
        <v>5907</v>
      </c>
      <c r="R28" s="219">
        <f t="shared" si="0"/>
        <v>60506</v>
      </c>
    </row>
    <row r="29" spans="1:18">
      <c r="A29" s="204" t="s">
        <v>147</v>
      </c>
      <c r="B29" s="204" t="s">
        <v>164</v>
      </c>
      <c r="C29" s="204" t="s">
        <v>71</v>
      </c>
      <c r="D29" s="214"/>
      <c r="E29" s="215"/>
      <c r="F29" s="216">
        <v>12010</v>
      </c>
      <c r="G29" s="217">
        <v>17888</v>
      </c>
      <c r="H29" s="217">
        <v>16383</v>
      </c>
      <c r="I29" s="217">
        <v>13549</v>
      </c>
      <c r="J29" s="217">
        <v>22072</v>
      </c>
      <c r="K29" s="217">
        <v>19374</v>
      </c>
      <c r="L29" s="217">
        <v>11266</v>
      </c>
      <c r="M29" s="217">
        <v>20793</v>
      </c>
      <c r="N29" s="217">
        <v>24608</v>
      </c>
      <c r="O29" s="217">
        <v>21365</v>
      </c>
      <c r="P29" s="217">
        <v>16393</v>
      </c>
      <c r="Q29" s="218">
        <v>35251</v>
      </c>
      <c r="R29" s="219">
        <f t="shared" si="0"/>
        <v>230952</v>
      </c>
    </row>
    <row r="30" spans="1:18">
      <c r="A30" s="204"/>
      <c r="B30" s="204"/>
      <c r="C30" s="204"/>
      <c r="D30" s="214"/>
      <c r="E30" s="215"/>
      <c r="F30" s="216"/>
      <c r="G30" s="217"/>
      <c r="H30" s="217"/>
      <c r="I30" s="217"/>
      <c r="J30" s="217"/>
      <c r="K30" s="217"/>
      <c r="L30" s="217"/>
      <c r="M30" s="217"/>
      <c r="N30" s="217"/>
      <c r="O30" s="217"/>
      <c r="P30" s="217"/>
      <c r="Q30" s="218"/>
      <c r="R30" s="219"/>
    </row>
    <row r="31" spans="1:18">
      <c r="A31" s="204" t="s">
        <v>138</v>
      </c>
      <c r="B31" s="204" t="s">
        <v>165</v>
      </c>
      <c r="C31" s="204" t="s">
        <v>72</v>
      </c>
      <c r="D31" s="214"/>
      <c r="E31" s="215"/>
      <c r="F31" s="216">
        <v>4616</v>
      </c>
      <c r="G31" s="217">
        <v>9321</v>
      </c>
      <c r="H31" s="217">
        <v>16954</v>
      </c>
      <c r="I31" s="217">
        <v>8560</v>
      </c>
      <c r="J31" s="217">
        <v>7760</v>
      </c>
      <c r="K31" s="217">
        <v>8695</v>
      </c>
      <c r="L31" s="217">
        <v>7344</v>
      </c>
      <c r="M31" s="217">
        <v>7404</v>
      </c>
      <c r="N31" s="217">
        <v>9028</v>
      </c>
      <c r="O31" s="217">
        <v>8669</v>
      </c>
      <c r="P31" s="217">
        <v>7442</v>
      </c>
      <c r="Q31" s="218">
        <v>9279</v>
      </c>
      <c r="R31" s="219">
        <f t="shared" si="0"/>
        <v>105072</v>
      </c>
    </row>
    <row r="32" spans="1:18">
      <c r="A32" s="204" t="s">
        <v>138</v>
      </c>
      <c r="B32" s="204" t="s">
        <v>166</v>
      </c>
      <c r="C32" s="204" t="s">
        <v>73</v>
      </c>
      <c r="D32" s="214">
        <v>39275</v>
      </c>
      <c r="E32" s="215">
        <v>39275</v>
      </c>
      <c r="F32" s="216">
        <v>3418</v>
      </c>
      <c r="G32" s="217">
        <v>3434</v>
      </c>
      <c r="H32" s="217">
        <v>3290</v>
      </c>
      <c r="I32" s="217"/>
      <c r="J32" s="217">
        <v>3667</v>
      </c>
      <c r="K32" s="217">
        <v>3268</v>
      </c>
      <c r="L32" s="217">
        <v>3176</v>
      </c>
      <c r="M32" s="217">
        <v>3196</v>
      </c>
      <c r="N32" s="217">
        <v>2034</v>
      </c>
      <c r="O32" s="217">
        <v>2552</v>
      </c>
      <c r="P32" s="217">
        <v>2927</v>
      </c>
      <c r="Q32" s="218">
        <v>3487</v>
      </c>
      <c r="R32" s="219">
        <f t="shared" si="0"/>
        <v>34449</v>
      </c>
    </row>
    <row r="33" spans="1:18">
      <c r="A33" s="204" t="s">
        <v>138</v>
      </c>
      <c r="B33" s="204" t="s">
        <v>167</v>
      </c>
      <c r="C33" s="204" t="s">
        <v>74</v>
      </c>
      <c r="D33" s="214"/>
      <c r="E33" s="215"/>
      <c r="F33" s="216">
        <v>1867</v>
      </c>
      <c r="G33" s="217">
        <v>1867</v>
      </c>
      <c r="H33" s="217">
        <v>1867</v>
      </c>
      <c r="I33" s="217">
        <v>1867</v>
      </c>
      <c r="J33" s="217">
        <v>1867</v>
      </c>
      <c r="K33" s="217">
        <v>1867</v>
      </c>
      <c r="L33" s="217">
        <v>1867</v>
      </c>
      <c r="M33" s="217">
        <v>1867</v>
      </c>
      <c r="N33" s="217">
        <v>1867</v>
      </c>
      <c r="O33" s="217">
        <v>1867</v>
      </c>
      <c r="P33" s="217">
        <v>1867</v>
      </c>
      <c r="Q33" s="218">
        <v>1867</v>
      </c>
      <c r="R33" s="219">
        <f t="shared" si="0"/>
        <v>22404</v>
      </c>
    </row>
    <row r="34" spans="1:18">
      <c r="A34" s="204" t="s">
        <v>138</v>
      </c>
      <c r="B34" s="204" t="s">
        <v>168</v>
      </c>
      <c r="C34" s="204" t="s">
        <v>75</v>
      </c>
      <c r="D34" s="214"/>
      <c r="E34" s="215"/>
      <c r="F34" s="216">
        <v>2524</v>
      </c>
      <c r="G34" s="217">
        <v>6093</v>
      </c>
      <c r="H34" s="217">
        <v>6130</v>
      </c>
      <c r="I34" s="217">
        <v>4959</v>
      </c>
      <c r="J34" s="217">
        <v>6583</v>
      </c>
      <c r="K34" s="217">
        <v>5499</v>
      </c>
      <c r="L34" s="217">
        <v>5179</v>
      </c>
      <c r="M34" s="217">
        <v>6067</v>
      </c>
      <c r="N34" s="217">
        <v>6480</v>
      </c>
      <c r="O34" s="217">
        <v>5620</v>
      </c>
      <c r="P34" s="217">
        <v>6729</v>
      </c>
      <c r="Q34" s="218">
        <v>6993</v>
      </c>
      <c r="R34" s="219">
        <f t="shared" si="0"/>
        <v>68856</v>
      </c>
    </row>
    <row r="35" spans="1:18">
      <c r="A35" s="204" t="s">
        <v>147</v>
      </c>
      <c r="B35" s="204" t="s">
        <v>169</v>
      </c>
      <c r="C35" s="204" t="s">
        <v>76</v>
      </c>
      <c r="D35" s="214">
        <v>224938</v>
      </c>
      <c r="E35" s="215">
        <v>224938</v>
      </c>
      <c r="F35" s="216">
        <v>2842</v>
      </c>
      <c r="G35" s="217">
        <v>10681</v>
      </c>
      <c r="H35" s="217">
        <v>2459</v>
      </c>
      <c r="I35" s="217">
        <v>6721</v>
      </c>
      <c r="J35" s="217">
        <v>12974</v>
      </c>
      <c r="K35" s="217">
        <v>8866</v>
      </c>
      <c r="L35" s="217">
        <v>7322</v>
      </c>
      <c r="M35" s="217">
        <v>3057</v>
      </c>
      <c r="N35" s="217">
        <v>20691</v>
      </c>
      <c r="O35" s="217">
        <v>9345</v>
      </c>
      <c r="P35" s="217">
        <v>6087</v>
      </c>
      <c r="Q35" s="218">
        <v>13239</v>
      </c>
      <c r="R35" s="219">
        <f t="shared" si="0"/>
        <v>104284</v>
      </c>
    </row>
    <row r="36" spans="1:18">
      <c r="A36" s="204"/>
      <c r="B36" s="204"/>
      <c r="C36" s="204"/>
      <c r="D36" s="214"/>
      <c r="E36" s="215"/>
      <c r="F36" s="216"/>
      <c r="G36" s="217"/>
      <c r="H36" s="217"/>
      <c r="I36" s="217"/>
      <c r="J36" s="217"/>
      <c r="K36" s="217"/>
      <c r="L36" s="217"/>
      <c r="M36" s="217"/>
      <c r="N36" s="217"/>
      <c r="O36" s="217"/>
      <c r="P36" s="217"/>
      <c r="Q36" s="218"/>
      <c r="R36" s="219"/>
    </row>
    <row r="37" spans="1:18">
      <c r="A37" s="204" t="s">
        <v>138</v>
      </c>
      <c r="B37" s="204" t="s">
        <v>170</v>
      </c>
      <c r="C37" s="204" t="s">
        <v>77</v>
      </c>
      <c r="D37" s="214"/>
      <c r="E37" s="215"/>
      <c r="F37" s="216">
        <v>42171</v>
      </c>
      <c r="G37" s="217">
        <v>57697</v>
      </c>
      <c r="H37" s="217">
        <v>71835</v>
      </c>
      <c r="I37" s="217">
        <v>53881</v>
      </c>
      <c r="J37" s="217">
        <v>60234</v>
      </c>
      <c r="K37" s="217">
        <v>73181</v>
      </c>
      <c r="L37" s="217">
        <v>53709</v>
      </c>
      <c r="M37" s="217">
        <v>69170</v>
      </c>
      <c r="N37" s="217">
        <v>62298</v>
      </c>
      <c r="O37" s="217">
        <v>51185</v>
      </c>
      <c r="P37" s="217">
        <v>58555</v>
      </c>
      <c r="Q37" s="218">
        <v>88546</v>
      </c>
      <c r="R37" s="219">
        <f t="shared" si="0"/>
        <v>742462</v>
      </c>
    </row>
    <row r="38" spans="1:18">
      <c r="A38" s="204" t="s">
        <v>138</v>
      </c>
      <c r="B38" s="204" t="s">
        <v>171</v>
      </c>
      <c r="C38" s="204" t="s">
        <v>172</v>
      </c>
      <c r="D38" s="214">
        <v>22006</v>
      </c>
      <c r="E38" s="215">
        <v>22006</v>
      </c>
      <c r="F38" s="216">
        <v>1025</v>
      </c>
      <c r="G38" s="217">
        <v>2228</v>
      </c>
      <c r="H38" s="217">
        <v>1480</v>
      </c>
      <c r="I38" s="217">
        <v>1617</v>
      </c>
      <c r="J38" s="217"/>
      <c r="K38" s="217">
        <v>2189</v>
      </c>
      <c r="L38" s="217">
        <v>1293</v>
      </c>
      <c r="M38" s="217"/>
      <c r="N38" s="217"/>
      <c r="O38" s="217"/>
      <c r="P38" s="217"/>
      <c r="Q38" s="218"/>
      <c r="R38" s="219">
        <f t="shared" si="0"/>
        <v>9832</v>
      </c>
    </row>
    <row r="39" spans="1:18">
      <c r="A39" s="204" t="s">
        <v>138</v>
      </c>
      <c r="B39" s="204" t="s">
        <v>173</v>
      </c>
      <c r="C39" s="204" t="s">
        <v>79</v>
      </c>
      <c r="D39" s="214">
        <v>35309</v>
      </c>
      <c r="E39" s="215">
        <v>35309</v>
      </c>
      <c r="F39" s="216">
        <v>1210</v>
      </c>
      <c r="G39" s="217">
        <v>2054</v>
      </c>
      <c r="H39" s="217">
        <v>3361</v>
      </c>
      <c r="I39" s="217">
        <v>1414</v>
      </c>
      <c r="J39" s="217">
        <v>2090</v>
      </c>
      <c r="K39" s="217">
        <v>1713</v>
      </c>
      <c r="L39" s="217">
        <v>1487</v>
      </c>
      <c r="M39" s="217">
        <v>1210</v>
      </c>
      <c r="N39" s="217">
        <v>1226</v>
      </c>
      <c r="O39" s="217">
        <v>1493</v>
      </c>
      <c r="P39" s="217">
        <v>1397</v>
      </c>
      <c r="Q39" s="218">
        <v>2195</v>
      </c>
      <c r="R39" s="219">
        <f t="shared" si="0"/>
        <v>20850</v>
      </c>
    </row>
    <row r="40" spans="1:18">
      <c r="A40" s="204" t="s">
        <v>147</v>
      </c>
      <c r="B40" s="204" t="s">
        <v>174</v>
      </c>
      <c r="C40" s="204" t="s">
        <v>175</v>
      </c>
      <c r="D40" s="214">
        <v>86162</v>
      </c>
      <c r="E40" s="215">
        <v>86162</v>
      </c>
      <c r="F40" s="216">
        <v>2934</v>
      </c>
      <c r="G40" s="217">
        <v>3226</v>
      </c>
      <c r="H40" s="217">
        <v>2457</v>
      </c>
      <c r="I40" s="217">
        <v>6162</v>
      </c>
      <c r="J40" s="217">
        <v>6162</v>
      </c>
      <c r="K40" s="217">
        <v>8409</v>
      </c>
      <c r="L40" s="217">
        <v>3414</v>
      </c>
      <c r="M40" s="217">
        <v>4418</v>
      </c>
      <c r="N40" s="217">
        <v>4407</v>
      </c>
      <c r="O40" s="217">
        <v>17645</v>
      </c>
      <c r="P40" s="217">
        <v>5864</v>
      </c>
      <c r="Q40" s="218">
        <v>12456</v>
      </c>
      <c r="R40" s="219">
        <f t="shared" si="0"/>
        <v>77554</v>
      </c>
    </row>
    <row r="41" spans="1:18">
      <c r="A41" s="204"/>
      <c r="B41" s="204"/>
      <c r="C41" s="204"/>
      <c r="D41" s="214"/>
      <c r="E41" s="215"/>
      <c r="F41" s="216"/>
      <c r="G41" s="217"/>
      <c r="H41" s="217"/>
      <c r="I41" s="217"/>
      <c r="J41" s="217"/>
      <c r="K41" s="217"/>
      <c r="L41" s="217"/>
      <c r="M41" s="217"/>
      <c r="N41" s="217"/>
      <c r="O41" s="217"/>
      <c r="P41" s="217"/>
      <c r="Q41" s="218"/>
      <c r="R41" s="219"/>
    </row>
    <row r="42" spans="1:18">
      <c r="A42" s="204" t="s">
        <v>138</v>
      </c>
      <c r="B42" s="204" t="s">
        <v>176</v>
      </c>
      <c r="C42" s="204" t="s">
        <v>177</v>
      </c>
      <c r="D42" s="214">
        <v>38629</v>
      </c>
      <c r="E42" s="215">
        <v>38629</v>
      </c>
      <c r="F42" s="216">
        <v>2150</v>
      </c>
      <c r="G42" s="217">
        <v>5101</v>
      </c>
      <c r="H42" s="217">
        <v>3128</v>
      </c>
      <c r="I42" s="217">
        <v>3120</v>
      </c>
      <c r="J42" s="217">
        <v>3256</v>
      </c>
      <c r="K42" s="217">
        <v>2478</v>
      </c>
      <c r="L42" s="217"/>
      <c r="M42" s="217">
        <v>3359</v>
      </c>
      <c r="N42" s="217">
        <v>3305</v>
      </c>
      <c r="O42" s="217">
        <v>3194</v>
      </c>
      <c r="P42" s="217">
        <v>3764</v>
      </c>
      <c r="Q42" s="218">
        <v>4676</v>
      </c>
      <c r="R42" s="219">
        <f t="shared" si="0"/>
        <v>37531</v>
      </c>
    </row>
    <row r="43" spans="1:18">
      <c r="A43" s="204" t="s">
        <v>138</v>
      </c>
      <c r="B43" s="204" t="s">
        <v>178</v>
      </c>
      <c r="C43" s="204" t="s">
        <v>179</v>
      </c>
      <c r="D43" s="214">
        <v>64074</v>
      </c>
      <c r="E43" s="215">
        <v>57412</v>
      </c>
      <c r="F43" s="216">
        <v>3294</v>
      </c>
      <c r="G43" s="217">
        <v>7232</v>
      </c>
      <c r="H43" s="217">
        <v>11953</v>
      </c>
      <c r="I43" s="217">
        <v>3387</v>
      </c>
      <c r="J43" s="217">
        <v>6034</v>
      </c>
      <c r="K43" s="217">
        <v>4031</v>
      </c>
      <c r="L43" s="217">
        <v>3800</v>
      </c>
      <c r="M43" s="217">
        <v>4065</v>
      </c>
      <c r="N43" s="217">
        <v>5452</v>
      </c>
      <c r="O43" s="217">
        <v>4280</v>
      </c>
      <c r="P43" s="217">
        <v>4012</v>
      </c>
      <c r="Q43" s="218"/>
      <c r="R43" s="219">
        <f t="shared" si="0"/>
        <v>57540</v>
      </c>
    </row>
    <row r="44" spans="1:18">
      <c r="A44" s="204" t="s">
        <v>138</v>
      </c>
      <c r="B44" s="204" t="s">
        <v>180</v>
      </c>
      <c r="C44" s="204" t="s">
        <v>83</v>
      </c>
      <c r="D44" s="214">
        <v>179434</v>
      </c>
      <c r="E44" s="215">
        <v>179434</v>
      </c>
      <c r="F44" s="216">
        <v>7850</v>
      </c>
      <c r="G44" s="217">
        <v>14158</v>
      </c>
      <c r="H44" s="217">
        <v>13534</v>
      </c>
      <c r="I44" s="217">
        <v>14611</v>
      </c>
      <c r="J44" s="217">
        <v>12410</v>
      </c>
      <c r="K44" s="217">
        <v>20643</v>
      </c>
      <c r="L44" s="217">
        <v>15276</v>
      </c>
      <c r="M44" s="217">
        <v>14546</v>
      </c>
      <c r="N44" s="217">
        <v>14836</v>
      </c>
      <c r="O44" s="217">
        <v>11872</v>
      </c>
      <c r="P44" s="217">
        <v>13796</v>
      </c>
      <c r="Q44" s="218">
        <v>27258</v>
      </c>
      <c r="R44" s="219">
        <f t="shared" si="0"/>
        <v>180790</v>
      </c>
    </row>
    <row r="45" spans="1:18">
      <c r="A45" s="204" t="s">
        <v>138</v>
      </c>
      <c r="B45" s="204" t="s">
        <v>181</v>
      </c>
      <c r="C45" s="204" t="s">
        <v>84</v>
      </c>
      <c r="D45" s="214">
        <v>42181</v>
      </c>
      <c r="E45" s="215">
        <v>42181</v>
      </c>
      <c r="F45" s="216">
        <v>2387</v>
      </c>
      <c r="G45" s="217">
        <v>2868</v>
      </c>
      <c r="H45" s="217">
        <v>2220</v>
      </c>
      <c r="I45" s="217">
        <v>2209</v>
      </c>
      <c r="J45" s="217">
        <v>3703</v>
      </c>
      <c r="K45" s="217">
        <v>2468</v>
      </c>
      <c r="L45" s="217">
        <v>1890</v>
      </c>
      <c r="M45" s="217"/>
      <c r="N45" s="217">
        <v>2352</v>
      </c>
      <c r="O45" s="217">
        <v>3244</v>
      </c>
      <c r="P45" s="217">
        <v>2336</v>
      </c>
      <c r="Q45" s="218">
        <v>3052</v>
      </c>
      <c r="R45" s="219">
        <f t="shared" si="0"/>
        <v>28729</v>
      </c>
    </row>
    <row r="46" spans="1:18">
      <c r="A46" s="204" t="s">
        <v>138</v>
      </c>
      <c r="B46" s="204" t="s">
        <v>182</v>
      </c>
      <c r="C46" s="204" t="s">
        <v>85</v>
      </c>
      <c r="D46" s="214"/>
      <c r="E46" s="215"/>
      <c r="F46" s="216">
        <v>5149</v>
      </c>
      <c r="G46" s="217">
        <v>7535</v>
      </c>
      <c r="H46" s="217">
        <v>7576</v>
      </c>
      <c r="I46" s="217">
        <v>6691</v>
      </c>
      <c r="J46" s="217">
        <v>6388</v>
      </c>
      <c r="K46" s="217">
        <v>5709</v>
      </c>
      <c r="L46" s="217">
        <v>8712</v>
      </c>
      <c r="M46" s="217">
        <v>6177</v>
      </c>
      <c r="N46" s="217"/>
      <c r="O46" s="217">
        <v>7141</v>
      </c>
      <c r="P46" s="217">
        <v>6460</v>
      </c>
      <c r="Q46" s="218">
        <v>46243</v>
      </c>
      <c r="R46" s="219">
        <f t="shared" si="0"/>
        <v>113781</v>
      </c>
    </row>
    <row r="47" spans="1:18">
      <c r="A47" s="204" t="s">
        <v>147</v>
      </c>
      <c r="B47" s="204" t="s">
        <v>183</v>
      </c>
      <c r="C47" s="204" t="s">
        <v>86</v>
      </c>
      <c r="D47" s="214">
        <v>203727</v>
      </c>
      <c r="E47" s="215">
        <v>203727</v>
      </c>
      <c r="F47" s="216">
        <v>9955</v>
      </c>
      <c r="G47" s="217">
        <v>8958</v>
      </c>
      <c r="H47" s="217">
        <v>12193</v>
      </c>
      <c r="I47" s="217">
        <v>14587</v>
      </c>
      <c r="J47" s="217">
        <v>15011</v>
      </c>
      <c r="K47" s="217">
        <v>17672</v>
      </c>
      <c r="L47" s="217">
        <v>12694</v>
      </c>
      <c r="M47" s="217">
        <v>18841</v>
      </c>
      <c r="N47" s="217">
        <v>23780</v>
      </c>
      <c r="O47" s="217">
        <v>16858</v>
      </c>
      <c r="P47" s="217">
        <v>14914</v>
      </c>
      <c r="Q47" s="218">
        <v>25797</v>
      </c>
      <c r="R47" s="219">
        <f t="shared" si="0"/>
        <v>191260</v>
      </c>
    </row>
    <row r="48" spans="1:18">
      <c r="A48" s="204"/>
      <c r="B48" s="204"/>
      <c r="C48" s="204"/>
      <c r="D48" s="214"/>
      <c r="E48" s="215"/>
      <c r="F48" s="216"/>
      <c r="G48" s="217"/>
      <c r="H48" s="217"/>
      <c r="I48" s="217"/>
      <c r="J48" s="217"/>
      <c r="K48" s="217"/>
      <c r="L48" s="217"/>
      <c r="M48" s="217"/>
      <c r="N48" s="217"/>
      <c r="O48" s="217"/>
      <c r="P48" s="217"/>
      <c r="Q48" s="218"/>
      <c r="R48" s="219"/>
    </row>
    <row r="49" spans="1:18">
      <c r="A49" s="204" t="s">
        <v>138</v>
      </c>
      <c r="B49" s="204" t="s">
        <v>184</v>
      </c>
      <c r="C49" s="204" t="s">
        <v>87</v>
      </c>
      <c r="D49" s="214">
        <v>27845</v>
      </c>
      <c r="E49" s="215">
        <v>27845</v>
      </c>
      <c r="F49" s="216">
        <v>3418</v>
      </c>
      <c r="G49" s="217">
        <v>2641</v>
      </c>
      <c r="H49" s="217">
        <v>1684</v>
      </c>
      <c r="I49" s="217">
        <v>1408</v>
      </c>
      <c r="J49" s="217">
        <v>2876</v>
      </c>
      <c r="K49" s="217">
        <v>1362</v>
      </c>
      <c r="L49" s="217">
        <v>2788</v>
      </c>
      <c r="M49" s="217">
        <v>3263</v>
      </c>
      <c r="N49" s="217">
        <v>2401</v>
      </c>
      <c r="O49" s="217">
        <v>2360</v>
      </c>
      <c r="P49" s="217">
        <v>1935</v>
      </c>
      <c r="Q49" s="218">
        <v>2077</v>
      </c>
      <c r="R49" s="219">
        <f t="shared" si="0"/>
        <v>28213</v>
      </c>
    </row>
    <row r="50" spans="1:18">
      <c r="A50" s="204" t="s">
        <v>138</v>
      </c>
      <c r="B50" s="204" t="s">
        <v>185</v>
      </c>
      <c r="C50" s="204" t="s">
        <v>88</v>
      </c>
      <c r="D50" s="214">
        <v>55511</v>
      </c>
      <c r="E50" s="215">
        <v>55511</v>
      </c>
      <c r="F50" s="216">
        <v>2326</v>
      </c>
      <c r="G50" s="217">
        <v>4044</v>
      </c>
      <c r="H50" s="217">
        <v>4136</v>
      </c>
      <c r="I50" s="217">
        <v>4543</v>
      </c>
      <c r="J50" s="217">
        <v>3708</v>
      </c>
      <c r="K50" s="217">
        <v>4697</v>
      </c>
      <c r="L50" s="217">
        <v>3113</v>
      </c>
      <c r="M50" s="217">
        <v>3093</v>
      </c>
      <c r="N50" s="217">
        <v>2771</v>
      </c>
      <c r="O50" s="217">
        <v>3280</v>
      </c>
      <c r="P50" s="217">
        <v>3137</v>
      </c>
      <c r="Q50" s="218">
        <v>3857</v>
      </c>
      <c r="R50" s="219">
        <f t="shared" si="0"/>
        <v>42705</v>
      </c>
    </row>
    <row r="51" spans="1:18">
      <c r="A51" s="204" t="s">
        <v>138</v>
      </c>
      <c r="B51" s="204" t="s">
        <v>186</v>
      </c>
      <c r="C51" s="204" t="s">
        <v>187</v>
      </c>
      <c r="D51" s="214">
        <v>19980</v>
      </c>
      <c r="E51" s="215">
        <v>19980</v>
      </c>
      <c r="F51" s="216">
        <v>1330</v>
      </c>
      <c r="G51" s="217">
        <v>1080</v>
      </c>
      <c r="H51" s="217">
        <v>1080</v>
      </c>
      <c r="I51" s="217">
        <v>3356</v>
      </c>
      <c r="J51" s="217">
        <v>2347</v>
      </c>
      <c r="K51" s="217">
        <v>2801</v>
      </c>
      <c r="L51" s="217">
        <v>490</v>
      </c>
      <c r="M51" s="217">
        <v>490</v>
      </c>
      <c r="N51" s="217">
        <v>2698</v>
      </c>
      <c r="O51" s="217">
        <v>2916</v>
      </c>
      <c r="P51" s="217">
        <v>1404</v>
      </c>
      <c r="Q51" s="218">
        <v>2910</v>
      </c>
      <c r="R51" s="219">
        <f t="shared" si="0"/>
        <v>22902</v>
      </c>
    </row>
    <row r="52" spans="1:18">
      <c r="A52" s="204" t="s">
        <v>138</v>
      </c>
      <c r="B52" s="204" t="s">
        <v>188</v>
      </c>
      <c r="C52" s="204" t="s">
        <v>90</v>
      </c>
      <c r="D52" s="214">
        <v>42880</v>
      </c>
      <c r="E52" s="215">
        <v>42880</v>
      </c>
      <c r="F52" s="216">
        <v>2041</v>
      </c>
      <c r="G52" s="217">
        <v>2423</v>
      </c>
      <c r="H52" s="217">
        <v>1599</v>
      </c>
      <c r="I52" s="217">
        <v>2094</v>
      </c>
      <c r="J52" s="217">
        <v>2327</v>
      </c>
      <c r="K52" s="217">
        <v>2629</v>
      </c>
      <c r="L52" s="217">
        <v>2153</v>
      </c>
      <c r="M52" s="217">
        <v>2486</v>
      </c>
      <c r="N52" s="217">
        <v>2105</v>
      </c>
      <c r="O52" s="217">
        <v>2157</v>
      </c>
      <c r="P52" s="217">
        <v>1945</v>
      </c>
      <c r="Q52" s="218">
        <v>3190</v>
      </c>
      <c r="R52" s="219">
        <f t="shared" si="0"/>
        <v>27149</v>
      </c>
    </row>
    <row r="53" spans="1:18">
      <c r="A53" s="204" t="s">
        <v>138</v>
      </c>
      <c r="B53" s="204" t="s">
        <v>189</v>
      </c>
      <c r="C53" s="204" t="s">
        <v>91</v>
      </c>
      <c r="D53" s="214">
        <v>27416</v>
      </c>
      <c r="E53" s="215">
        <v>27416</v>
      </c>
      <c r="F53" s="216">
        <v>1694</v>
      </c>
      <c r="G53" s="217">
        <v>2700</v>
      </c>
      <c r="H53" s="217">
        <v>1966</v>
      </c>
      <c r="I53" s="217">
        <v>2226</v>
      </c>
      <c r="J53" s="217">
        <v>2226</v>
      </c>
      <c r="K53" s="217">
        <v>2481</v>
      </c>
      <c r="L53" s="217">
        <v>2010</v>
      </c>
      <c r="M53" s="217">
        <v>2786</v>
      </c>
      <c r="N53" s="217">
        <v>2263</v>
      </c>
      <c r="O53" s="217">
        <v>2163</v>
      </c>
      <c r="P53" s="217">
        <v>2039</v>
      </c>
      <c r="Q53" s="218">
        <v>1620</v>
      </c>
      <c r="R53" s="219">
        <f t="shared" si="0"/>
        <v>26174</v>
      </c>
    </row>
    <row r="54" spans="1:18">
      <c r="A54" s="204" t="s">
        <v>147</v>
      </c>
      <c r="B54" s="204" t="s">
        <v>190</v>
      </c>
      <c r="C54" s="204" t="s">
        <v>92</v>
      </c>
      <c r="D54" s="214">
        <v>138124</v>
      </c>
      <c r="E54" s="215">
        <v>138124</v>
      </c>
      <c r="F54" s="216">
        <v>6887</v>
      </c>
      <c r="G54" s="217">
        <v>7971</v>
      </c>
      <c r="H54" s="217">
        <v>10948</v>
      </c>
      <c r="I54" s="217">
        <v>13389</v>
      </c>
      <c r="J54" s="217">
        <v>13325</v>
      </c>
      <c r="K54" s="217">
        <v>12080</v>
      </c>
      <c r="L54" s="217">
        <v>12476</v>
      </c>
      <c r="M54" s="217">
        <v>18356</v>
      </c>
      <c r="N54" s="217">
        <v>6132</v>
      </c>
      <c r="O54" s="217">
        <v>8337</v>
      </c>
      <c r="P54" s="217">
        <v>6335</v>
      </c>
      <c r="Q54" s="218"/>
      <c r="R54" s="219">
        <f t="shared" si="0"/>
        <v>116236</v>
      </c>
    </row>
    <row r="55" spans="1:18">
      <c r="A55" s="204"/>
      <c r="B55" s="204"/>
      <c r="C55" s="204"/>
      <c r="D55" s="214"/>
      <c r="E55" s="215"/>
      <c r="F55" s="216"/>
      <c r="G55" s="217"/>
      <c r="H55" s="217"/>
      <c r="I55" s="217"/>
      <c r="J55" s="217"/>
      <c r="K55" s="217"/>
      <c r="L55" s="217"/>
      <c r="M55" s="217"/>
      <c r="N55" s="217"/>
      <c r="O55" s="217"/>
      <c r="P55" s="217"/>
      <c r="Q55" s="218"/>
      <c r="R55" s="219"/>
    </row>
    <row r="56" spans="1:18">
      <c r="A56" s="204" t="s">
        <v>138</v>
      </c>
      <c r="B56" s="204" t="s">
        <v>191</v>
      </c>
      <c r="C56" s="204" t="s">
        <v>93</v>
      </c>
      <c r="D56" s="214">
        <v>45381</v>
      </c>
      <c r="E56" s="215">
        <v>45381</v>
      </c>
      <c r="F56" s="216">
        <v>541</v>
      </c>
      <c r="G56" s="217">
        <v>5184</v>
      </c>
      <c r="H56" s="217">
        <v>719</v>
      </c>
      <c r="I56" s="217"/>
      <c r="J56" s="217"/>
      <c r="K56" s="217"/>
      <c r="L56" s="217"/>
      <c r="M56" s="217"/>
      <c r="N56" s="217"/>
      <c r="O56" s="217"/>
      <c r="P56" s="217"/>
      <c r="Q56" s="218"/>
      <c r="R56" s="219">
        <f t="shared" si="0"/>
        <v>6444</v>
      </c>
    </row>
    <row r="57" spans="1:18">
      <c r="A57" s="204" t="s">
        <v>138</v>
      </c>
      <c r="B57" s="204" t="s">
        <v>192</v>
      </c>
      <c r="C57" s="204" t="s">
        <v>94</v>
      </c>
      <c r="D57" s="214">
        <v>1043259</v>
      </c>
      <c r="E57" s="215">
        <v>1346058</v>
      </c>
      <c r="F57" s="216">
        <v>75009</v>
      </c>
      <c r="G57" s="217">
        <v>102839</v>
      </c>
      <c r="H57" s="217">
        <v>104116</v>
      </c>
      <c r="I57" s="217">
        <v>83254</v>
      </c>
      <c r="J57" s="217">
        <v>88989</v>
      </c>
      <c r="K57" s="217">
        <v>90393</v>
      </c>
      <c r="L57" s="217">
        <v>78594</v>
      </c>
      <c r="M57" s="217">
        <v>83529</v>
      </c>
      <c r="N57" s="217">
        <v>91668</v>
      </c>
      <c r="O57" s="217">
        <v>90107</v>
      </c>
      <c r="P57" s="217">
        <v>85175</v>
      </c>
      <c r="Q57" s="218">
        <v>107539</v>
      </c>
      <c r="R57" s="219">
        <f t="shared" si="0"/>
        <v>1081212</v>
      </c>
    </row>
    <row r="58" spans="1:18">
      <c r="A58" s="204" t="s">
        <v>138</v>
      </c>
      <c r="B58" s="204" t="s">
        <v>193</v>
      </c>
      <c r="C58" s="204" t="s">
        <v>95</v>
      </c>
      <c r="D58" s="214">
        <v>18214</v>
      </c>
      <c r="E58" s="215">
        <v>18214</v>
      </c>
      <c r="F58" s="216">
        <v>6</v>
      </c>
      <c r="G58" s="217">
        <v>2190</v>
      </c>
      <c r="H58" s="217">
        <v>1182</v>
      </c>
      <c r="I58" s="217"/>
      <c r="J58" s="217">
        <v>1239</v>
      </c>
      <c r="K58" s="217">
        <v>1602</v>
      </c>
      <c r="L58" s="217">
        <v>1447</v>
      </c>
      <c r="M58" s="217">
        <v>803</v>
      </c>
      <c r="N58" s="217">
        <v>849</v>
      </c>
      <c r="O58" s="217">
        <v>731</v>
      </c>
      <c r="P58" s="217">
        <v>1781</v>
      </c>
      <c r="Q58" s="218">
        <v>1443</v>
      </c>
      <c r="R58" s="219">
        <f t="shared" si="0"/>
        <v>13273</v>
      </c>
    </row>
    <row r="59" spans="1:18">
      <c r="A59" s="204" t="s">
        <v>138</v>
      </c>
      <c r="B59" s="204" t="s">
        <v>194</v>
      </c>
      <c r="C59" s="204" t="s">
        <v>96</v>
      </c>
      <c r="D59" s="214">
        <v>108011</v>
      </c>
      <c r="E59" s="215">
        <v>108011</v>
      </c>
      <c r="F59" s="216">
        <v>7668</v>
      </c>
      <c r="G59" s="217">
        <v>9296</v>
      </c>
      <c r="H59" s="217">
        <v>8146</v>
      </c>
      <c r="I59" s="217">
        <v>7808</v>
      </c>
      <c r="J59" s="217">
        <v>13710</v>
      </c>
      <c r="K59" s="217">
        <v>10467</v>
      </c>
      <c r="L59" s="217">
        <v>7927</v>
      </c>
      <c r="M59" s="217">
        <v>10226</v>
      </c>
      <c r="N59" s="217">
        <v>9404</v>
      </c>
      <c r="O59" s="217">
        <v>8952</v>
      </c>
      <c r="P59" s="217">
        <v>10122</v>
      </c>
      <c r="Q59" s="218">
        <v>10348</v>
      </c>
      <c r="R59" s="219">
        <f t="shared" si="0"/>
        <v>114074</v>
      </c>
    </row>
    <row r="60" spans="1:18">
      <c r="A60" s="204" t="s">
        <v>138</v>
      </c>
      <c r="B60" s="204" t="s">
        <v>195</v>
      </c>
      <c r="C60" s="204" t="s">
        <v>97</v>
      </c>
      <c r="D60" s="214"/>
      <c r="E60" s="215"/>
      <c r="F60" s="216"/>
      <c r="G60" s="217"/>
      <c r="H60" s="217"/>
      <c r="I60" s="217"/>
      <c r="J60" s="217"/>
      <c r="K60" s="217"/>
      <c r="L60" s="217"/>
      <c r="M60" s="217"/>
      <c r="N60" s="217"/>
      <c r="O60" s="217"/>
      <c r="P60" s="217"/>
      <c r="Q60" s="218"/>
      <c r="R60" s="219">
        <f t="shared" si="0"/>
        <v>0</v>
      </c>
    </row>
    <row r="61" spans="1:18">
      <c r="A61" s="204" t="s">
        <v>138</v>
      </c>
      <c r="B61" s="204" t="s">
        <v>196</v>
      </c>
      <c r="C61" s="204" t="s">
        <v>98</v>
      </c>
      <c r="D61" s="214">
        <v>23627</v>
      </c>
      <c r="E61" s="215">
        <v>23627</v>
      </c>
      <c r="F61" s="216">
        <v>3027</v>
      </c>
      <c r="G61" s="217">
        <v>3378</v>
      </c>
      <c r="H61" s="217">
        <v>3611</v>
      </c>
      <c r="I61" s="217">
        <v>3731</v>
      </c>
      <c r="J61" s="217">
        <v>2975</v>
      </c>
      <c r="K61" s="217">
        <v>2572</v>
      </c>
      <c r="L61" s="217">
        <v>1341</v>
      </c>
      <c r="M61" s="217">
        <v>1979</v>
      </c>
      <c r="N61" s="217">
        <v>2078</v>
      </c>
      <c r="O61" s="217">
        <v>-2036</v>
      </c>
      <c r="P61" s="217">
        <v>2783</v>
      </c>
      <c r="Q61" s="218">
        <v>3346</v>
      </c>
      <c r="R61" s="219">
        <f t="shared" si="0"/>
        <v>28785</v>
      </c>
    </row>
    <row r="62" spans="1:18">
      <c r="A62" s="204" t="s">
        <v>147</v>
      </c>
      <c r="B62" s="204" t="s">
        <v>197</v>
      </c>
      <c r="C62" s="204" t="s">
        <v>198</v>
      </c>
      <c r="D62" s="214">
        <v>276922</v>
      </c>
      <c r="E62" s="215">
        <v>407486</v>
      </c>
      <c r="F62" s="216">
        <v>13877</v>
      </c>
      <c r="G62" s="217">
        <v>19758</v>
      </c>
      <c r="H62" s="217">
        <v>29344</v>
      </c>
      <c r="I62" s="217">
        <v>30235</v>
      </c>
      <c r="J62" s="217">
        <v>34713</v>
      </c>
      <c r="K62" s="217">
        <v>34019</v>
      </c>
      <c r="L62" s="217">
        <v>24603</v>
      </c>
      <c r="M62" s="217">
        <v>26804</v>
      </c>
      <c r="N62" s="217">
        <v>45966</v>
      </c>
      <c r="O62" s="217">
        <v>20811</v>
      </c>
      <c r="P62" s="217">
        <v>37911</v>
      </c>
      <c r="Q62" s="218">
        <v>54164</v>
      </c>
      <c r="R62" s="219">
        <f t="shared" si="0"/>
        <v>372205</v>
      </c>
    </row>
    <row r="63" spans="1:18">
      <c r="A63" s="204"/>
      <c r="B63" s="204"/>
      <c r="C63" s="204"/>
      <c r="D63" s="214"/>
      <c r="E63" s="215"/>
      <c r="F63" s="216"/>
      <c r="G63" s="217"/>
      <c r="H63" s="217"/>
      <c r="I63" s="217"/>
      <c r="J63" s="217"/>
      <c r="K63" s="217"/>
      <c r="L63" s="217"/>
      <c r="M63" s="217"/>
      <c r="N63" s="217"/>
      <c r="O63" s="217"/>
      <c r="P63" s="217"/>
      <c r="Q63" s="218"/>
      <c r="R63" s="219"/>
    </row>
    <row r="64" spans="1:18">
      <c r="A64" s="204" t="s">
        <v>138</v>
      </c>
      <c r="B64" s="204" t="s">
        <v>199</v>
      </c>
      <c r="C64" s="204" t="s">
        <v>100</v>
      </c>
      <c r="D64" s="214">
        <v>67441</v>
      </c>
      <c r="E64" s="215">
        <v>67441</v>
      </c>
      <c r="F64" s="216">
        <v>2840</v>
      </c>
      <c r="G64" s="217">
        <v>5176</v>
      </c>
      <c r="H64" s="217">
        <v>5037</v>
      </c>
      <c r="I64" s="217">
        <v>4349</v>
      </c>
      <c r="J64" s="217">
        <v>4984</v>
      </c>
      <c r="K64" s="217">
        <v>4904</v>
      </c>
      <c r="L64" s="217">
        <v>3968</v>
      </c>
      <c r="M64" s="217">
        <v>4573</v>
      </c>
      <c r="N64" s="217">
        <v>3804</v>
      </c>
      <c r="O64" s="217">
        <v>4119</v>
      </c>
      <c r="P64" s="217">
        <v>4452</v>
      </c>
      <c r="Q64" s="218">
        <v>4856</v>
      </c>
      <c r="R64" s="219">
        <f t="shared" si="0"/>
        <v>53062</v>
      </c>
    </row>
    <row r="65" spans="1:18">
      <c r="A65" s="204" t="s">
        <v>138</v>
      </c>
      <c r="B65" s="204" t="s">
        <v>200</v>
      </c>
      <c r="C65" s="204" t="s">
        <v>101</v>
      </c>
      <c r="D65" s="214">
        <v>645993</v>
      </c>
      <c r="E65" s="215">
        <v>684233</v>
      </c>
      <c r="F65" s="216">
        <v>15629</v>
      </c>
      <c r="G65" s="217">
        <v>65922</v>
      </c>
      <c r="H65" s="217">
        <v>65922</v>
      </c>
      <c r="I65" s="217">
        <v>47630</v>
      </c>
      <c r="J65" s="217">
        <v>48180</v>
      </c>
      <c r="K65" s="217">
        <v>53802</v>
      </c>
      <c r="L65" s="217">
        <v>49601</v>
      </c>
      <c r="M65" s="217">
        <v>43978</v>
      </c>
      <c r="N65" s="217">
        <v>48684</v>
      </c>
      <c r="O65" s="217">
        <v>45248</v>
      </c>
      <c r="P65" s="217">
        <v>48370</v>
      </c>
      <c r="Q65" s="218">
        <v>61151</v>
      </c>
      <c r="R65" s="219">
        <f t="shared" si="0"/>
        <v>594117</v>
      </c>
    </row>
    <row r="66" spans="1:18">
      <c r="A66" s="204" t="s">
        <v>138</v>
      </c>
      <c r="B66" s="204" t="s">
        <v>201</v>
      </c>
      <c r="C66" s="204" t="s">
        <v>102</v>
      </c>
      <c r="D66" s="214">
        <v>22387</v>
      </c>
      <c r="E66" s="215">
        <v>22387</v>
      </c>
      <c r="F66" s="216">
        <v>1905</v>
      </c>
      <c r="G66" s="217">
        <v>2143</v>
      </c>
      <c r="H66" s="217">
        <v>2356</v>
      </c>
      <c r="I66" s="217">
        <v>2648</v>
      </c>
      <c r="J66" s="217">
        <v>3423</v>
      </c>
      <c r="K66" s="217">
        <v>2524</v>
      </c>
      <c r="L66" s="217">
        <v>2285</v>
      </c>
      <c r="M66" s="217">
        <v>2975</v>
      </c>
      <c r="N66" s="217">
        <v>2343</v>
      </c>
      <c r="O66" s="217">
        <v>2719</v>
      </c>
      <c r="P66" s="217">
        <v>3091</v>
      </c>
      <c r="Q66" s="218">
        <v>3460</v>
      </c>
      <c r="R66" s="219">
        <f t="shared" si="0"/>
        <v>31872</v>
      </c>
    </row>
    <row r="67" spans="1:18">
      <c r="A67" s="204" t="s">
        <v>138</v>
      </c>
      <c r="B67" s="204" t="s">
        <v>202</v>
      </c>
      <c r="C67" s="204" t="s">
        <v>103</v>
      </c>
      <c r="D67" s="214">
        <v>83233</v>
      </c>
      <c r="E67" s="215">
        <v>83233</v>
      </c>
      <c r="F67" s="216">
        <v>1322</v>
      </c>
      <c r="G67" s="217">
        <v>1322</v>
      </c>
      <c r="H67" s="217">
        <v>1300</v>
      </c>
      <c r="I67" s="217">
        <v>2240</v>
      </c>
      <c r="J67" s="217">
        <v>1835</v>
      </c>
      <c r="K67" s="217">
        <v>1432</v>
      </c>
      <c r="L67" s="217">
        <v>1276</v>
      </c>
      <c r="M67" s="217">
        <v>2248</v>
      </c>
      <c r="N67" s="217">
        <v>2098</v>
      </c>
      <c r="O67" s="217">
        <v>2098</v>
      </c>
      <c r="P67" s="217">
        <v>2098</v>
      </c>
      <c r="Q67" s="218"/>
      <c r="R67" s="219">
        <f t="shared" si="0"/>
        <v>19269</v>
      </c>
    </row>
    <row r="68" spans="1:18">
      <c r="A68" s="204" t="s">
        <v>147</v>
      </c>
      <c r="B68" s="204" t="s">
        <v>203</v>
      </c>
      <c r="C68" s="204" t="s">
        <v>104</v>
      </c>
      <c r="D68" s="214">
        <v>211388</v>
      </c>
      <c r="E68" s="215">
        <v>227421</v>
      </c>
      <c r="F68" s="216">
        <v>12384</v>
      </c>
      <c r="G68" s="217">
        <v>13025</v>
      </c>
      <c r="H68" s="217">
        <v>13993</v>
      </c>
      <c r="I68" s="217">
        <v>19347</v>
      </c>
      <c r="J68" s="217">
        <v>21408</v>
      </c>
      <c r="K68" s="217">
        <v>13154</v>
      </c>
      <c r="L68" s="217">
        <v>13376</v>
      </c>
      <c r="M68" s="217">
        <v>18839</v>
      </c>
      <c r="N68" s="217">
        <v>25096</v>
      </c>
      <c r="O68" s="217">
        <v>25590</v>
      </c>
      <c r="P68" s="217">
        <v>-6051</v>
      </c>
      <c r="Q68" s="218">
        <v>49276</v>
      </c>
      <c r="R68" s="219">
        <f t="shared" si="0"/>
        <v>219437</v>
      </c>
    </row>
    <row r="69" spans="1:18">
      <c r="A69" s="204"/>
      <c r="B69" s="204"/>
      <c r="C69" s="204"/>
      <c r="D69" s="214"/>
      <c r="E69" s="215"/>
      <c r="F69" s="216"/>
      <c r="G69" s="217"/>
      <c r="H69" s="217"/>
      <c r="I69" s="217"/>
      <c r="J69" s="217"/>
      <c r="K69" s="217"/>
      <c r="L69" s="217"/>
      <c r="M69" s="217"/>
      <c r="N69" s="217"/>
      <c r="O69" s="217"/>
      <c r="P69" s="217"/>
      <c r="Q69" s="218"/>
      <c r="R69" s="219"/>
    </row>
    <row r="70" spans="1:18">
      <c r="A70" s="204" t="s">
        <v>138</v>
      </c>
      <c r="B70" s="204" t="s">
        <v>204</v>
      </c>
      <c r="C70" s="204" t="s">
        <v>105</v>
      </c>
      <c r="D70" s="214">
        <v>34209</v>
      </c>
      <c r="E70" s="215">
        <v>34770</v>
      </c>
      <c r="F70" s="216">
        <v>1740</v>
      </c>
      <c r="G70" s="217">
        <v>2395</v>
      </c>
      <c r="H70" s="217">
        <v>2039</v>
      </c>
      <c r="I70" s="217">
        <v>1703</v>
      </c>
      <c r="J70" s="217">
        <v>2284</v>
      </c>
      <c r="K70" s="217">
        <v>3788</v>
      </c>
      <c r="L70" s="217">
        <v>2130</v>
      </c>
      <c r="M70" s="217">
        <v>1719</v>
      </c>
      <c r="N70" s="217">
        <v>2576</v>
      </c>
      <c r="O70" s="217">
        <v>1898</v>
      </c>
      <c r="P70" s="217">
        <v>1335</v>
      </c>
      <c r="Q70" s="218">
        <v>1962</v>
      </c>
      <c r="R70" s="219">
        <f t="shared" si="0"/>
        <v>25569</v>
      </c>
    </row>
    <row r="71" spans="1:18">
      <c r="A71" s="204" t="s">
        <v>138</v>
      </c>
      <c r="B71" s="204" t="s">
        <v>205</v>
      </c>
      <c r="C71" s="204" t="s">
        <v>206</v>
      </c>
      <c r="D71" s="214"/>
      <c r="E71" s="215"/>
      <c r="F71" s="216">
        <v>2068</v>
      </c>
      <c r="G71" s="217">
        <v>2371</v>
      </c>
      <c r="H71" s="217">
        <v>811</v>
      </c>
      <c r="I71" s="217">
        <v>1681</v>
      </c>
      <c r="J71" s="217">
        <v>2897</v>
      </c>
      <c r="K71" s="217">
        <v>1887</v>
      </c>
      <c r="L71" s="217">
        <v>1306</v>
      </c>
      <c r="M71" s="217">
        <v>2350</v>
      </c>
      <c r="N71" s="217">
        <v>2099</v>
      </c>
      <c r="O71" s="217">
        <v>1287</v>
      </c>
      <c r="P71" s="217">
        <v>1303</v>
      </c>
      <c r="Q71" s="218">
        <v>2146</v>
      </c>
      <c r="R71" s="219">
        <f t="shared" si="0"/>
        <v>22206</v>
      </c>
    </row>
    <row r="72" spans="1:18">
      <c r="A72" s="204" t="s">
        <v>138</v>
      </c>
      <c r="B72" s="204" t="s">
        <v>207</v>
      </c>
      <c r="C72" s="204" t="s">
        <v>107</v>
      </c>
      <c r="D72" s="214">
        <v>143420</v>
      </c>
      <c r="E72" s="215">
        <v>137513</v>
      </c>
      <c r="F72" s="216">
        <v>17149</v>
      </c>
      <c r="G72" s="217">
        <v>9776</v>
      </c>
      <c r="H72" s="217">
        <v>13418</v>
      </c>
      <c r="I72" s="217">
        <v>8871</v>
      </c>
      <c r="J72" s="217">
        <v>11545</v>
      </c>
      <c r="K72" s="217">
        <v>21424</v>
      </c>
      <c r="L72" s="217">
        <v>6425</v>
      </c>
      <c r="M72" s="217">
        <v>12395</v>
      </c>
      <c r="N72" s="217">
        <v>10771</v>
      </c>
      <c r="O72" s="217">
        <v>8712</v>
      </c>
      <c r="P72" s="217">
        <v>11648</v>
      </c>
      <c r="Q72" s="218">
        <v>18707</v>
      </c>
      <c r="R72" s="219">
        <f t="shared" si="0"/>
        <v>150841</v>
      </c>
    </row>
    <row r="73" spans="1:18">
      <c r="A73" s="204" t="s">
        <v>138</v>
      </c>
      <c r="B73" s="204" t="s">
        <v>208</v>
      </c>
      <c r="C73" s="204" t="s">
        <v>108</v>
      </c>
      <c r="D73" s="214">
        <v>32226</v>
      </c>
      <c r="E73" s="215">
        <v>32226</v>
      </c>
      <c r="F73" s="216">
        <v>7815</v>
      </c>
      <c r="G73" s="217">
        <v>1746</v>
      </c>
      <c r="H73" s="217">
        <v>1633</v>
      </c>
      <c r="I73" s="217">
        <v>1435</v>
      </c>
      <c r="J73" s="217">
        <v>2517</v>
      </c>
      <c r="K73" s="217">
        <v>1870</v>
      </c>
      <c r="L73" s="217">
        <v>1751</v>
      </c>
      <c r="M73" s="217">
        <v>1360</v>
      </c>
      <c r="N73" s="217">
        <v>1998</v>
      </c>
      <c r="O73" s="217"/>
      <c r="P73" s="217"/>
      <c r="Q73" s="218"/>
      <c r="R73" s="219">
        <f t="shared" si="0"/>
        <v>22125</v>
      </c>
    </row>
    <row r="74" spans="1:18">
      <c r="A74" s="204" t="s">
        <v>138</v>
      </c>
      <c r="B74" s="204" t="s">
        <v>209</v>
      </c>
      <c r="C74" s="204" t="s">
        <v>109</v>
      </c>
      <c r="D74" s="214">
        <v>62086</v>
      </c>
      <c r="E74" s="215">
        <v>25603</v>
      </c>
      <c r="F74" s="216">
        <v>3682</v>
      </c>
      <c r="G74" s="217">
        <v>3968</v>
      </c>
      <c r="H74" s="217">
        <v>2755</v>
      </c>
      <c r="I74" s="217">
        <v>5722</v>
      </c>
      <c r="J74" s="217">
        <v>5660</v>
      </c>
      <c r="K74" s="217">
        <v>3080</v>
      </c>
      <c r="L74" s="217">
        <v>-4554</v>
      </c>
      <c r="M74" s="217">
        <v>5968</v>
      </c>
      <c r="N74" s="217">
        <v>-8504</v>
      </c>
      <c r="O74" s="217">
        <v>3756</v>
      </c>
      <c r="P74" s="217">
        <v>6652</v>
      </c>
      <c r="Q74" s="218">
        <v>4963</v>
      </c>
      <c r="R74" s="219">
        <f t="shared" si="0"/>
        <v>33148</v>
      </c>
    </row>
    <row r="75" spans="1:18">
      <c r="A75" s="204" t="s">
        <v>147</v>
      </c>
      <c r="B75" s="204" t="s">
        <v>210</v>
      </c>
      <c r="C75" s="204" t="s">
        <v>110</v>
      </c>
      <c r="D75" s="214">
        <v>145454</v>
      </c>
      <c r="E75" s="215">
        <v>145454</v>
      </c>
      <c r="F75" s="216">
        <v>6264</v>
      </c>
      <c r="G75" s="217">
        <v>9651</v>
      </c>
      <c r="H75" s="217">
        <v>14149</v>
      </c>
      <c r="I75" s="217">
        <v>10861</v>
      </c>
      <c r="J75" s="217">
        <v>7946</v>
      </c>
      <c r="K75" s="217">
        <v>8410</v>
      </c>
      <c r="L75" s="217">
        <v>7025</v>
      </c>
      <c r="M75" s="217">
        <v>6700</v>
      </c>
      <c r="N75" s="217">
        <v>6921</v>
      </c>
      <c r="O75" s="217">
        <v>8664</v>
      </c>
      <c r="P75" s="217"/>
      <c r="Q75" s="218"/>
      <c r="R75" s="219">
        <f t="shared" si="0"/>
        <v>86591</v>
      </c>
    </row>
    <row r="76" spans="1:18" ht="13.5" thickBot="1">
      <c r="D76" s="212"/>
      <c r="E76" s="212"/>
      <c r="F76" s="212"/>
      <c r="G76" s="212"/>
      <c r="H76" s="212"/>
      <c r="I76" s="212"/>
      <c r="J76" s="212"/>
      <c r="K76" s="212"/>
      <c r="L76" s="212"/>
      <c r="M76" s="212"/>
      <c r="N76" s="212"/>
      <c r="O76" s="212"/>
      <c r="P76" s="212"/>
      <c r="Q76" s="212"/>
      <c r="R76" s="212"/>
    </row>
    <row r="77" spans="1:18" ht="13.5" thickBot="1">
      <c r="B77" s="613" t="s">
        <v>226</v>
      </c>
      <c r="C77" s="514"/>
      <c r="D77" s="220">
        <f>SUM(D5:D75)</f>
        <v>22476487</v>
      </c>
      <c r="E77" s="221">
        <f t="shared" ref="E77:R77" si="1">SUM(E5:E75)</f>
        <v>23531737</v>
      </c>
      <c r="F77" s="221">
        <f t="shared" si="1"/>
        <v>1432563</v>
      </c>
      <c r="G77" s="221">
        <f t="shared" si="1"/>
        <v>1969462</v>
      </c>
      <c r="H77" s="221">
        <f t="shared" si="1"/>
        <v>1874256</v>
      </c>
      <c r="I77" s="221">
        <f t="shared" si="1"/>
        <v>1822734</v>
      </c>
      <c r="J77" s="221">
        <f t="shared" si="1"/>
        <v>2049097</v>
      </c>
      <c r="K77" s="221">
        <f t="shared" si="1"/>
        <v>1860129</v>
      </c>
      <c r="L77" s="221">
        <f t="shared" si="1"/>
        <v>1658002</v>
      </c>
      <c r="M77" s="221">
        <f t="shared" si="1"/>
        <v>1896385</v>
      </c>
      <c r="N77" s="221">
        <f t="shared" si="1"/>
        <v>1754925</v>
      </c>
      <c r="O77" s="221">
        <f t="shared" si="1"/>
        <v>1767961</v>
      </c>
      <c r="P77" s="221">
        <f t="shared" si="1"/>
        <v>1816876</v>
      </c>
      <c r="Q77" s="221">
        <f t="shared" si="1"/>
        <v>2301784</v>
      </c>
      <c r="R77" s="222">
        <f t="shared" si="1"/>
        <v>22204174</v>
      </c>
    </row>
    <row r="78" spans="1:18">
      <c r="R78" s="211"/>
    </row>
    <row r="108" spans="2:18" ht="13.5" thickBot="1"/>
    <row r="109" spans="2:18" ht="13.5" thickBot="1">
      <c r="B109" s="613" t="s">
        <v>227</v>
      </c>
      <c r="C109" s="514"/>
      <c r="D109" s="224">
        <v>131064636</v>
      </c>
      <c r="E109" s="225">
        <v>135011032</v>
      </c>
      <c r="F109" s="225">
        <v>7854316</v>
      </c>
      <c r="G109" s="225">
        <v>10494749</v>
      </c>
      <c r="H109" s="225">
        <v>10946135</v>
      </c>
      <c r="I109" s="225">
        <v>10767900</v>
      </c>
      <c r="J109" s="225">
        <v>11216236</v>
      </c>
      <c r="K109" s="225">
        <v>11255806</v>
      </c>
      <c r="L109" s="225">
        <v>9695644</v>
      </c>
      <c r="M109" s="225">
        <v>10239608</v>
      </c>
      <c r="N109" s="225">
        <v>11250861</v>
      </c>
      <c r="O109" s="225">
        <v>9599687</v>
      </c>
      <c r="P109" s="225">
        <v>9430148</v>
      </c>
      <c r="Q109" s="225">
        <v>12641032</v>
      </c>
      <c r="R109" s="222">
        <f>SUM(F109:Q109)</f>
        <v>125392122</v>
      </c>
    </row>
    <row r="110" spans="2:18" ht="13.5" thickBot="1">
      <c r="B110" s="613" t="s">
        <v>226</v>
      </c>
      <c r="C110" s="514"/>
      <c r="D110" s="224">
        <f>D77</f>
        <v>22476487</v>
      </c>
      <c r="E110" s="225">
        <f t="shared" ref="E110:R110" si="2">E77</f>
        <v>23531737</v>
      </c>
      <c r="F110" s="225">
        <f t="shared" si="2"/>
        <v>1432563</v>
      </c>
      <c r="G110" s="225">
        <f t="shared" si="2"/>
        <v>1969462</v>
      </c>
      <c r="H110" s="225">
        <f t="shared" si="2"/>
        <v>1874256</v>
      </c>
      <c r="I110" s="225">
        <f t="shared" si="2"/>
        <v>1822734</v>
      </c>
      <c r="J110" s="225">
        <f t="shared" si="2"/>
        <v>2049097</v>
      </c>
      <c r="K110" s="225">
        <f t="shared" si="2"/>
        <v>1860129</v>
      </c>
      <c r="L110" s="225">
        <f t="shared" si="2"/>
        <v>1658002</v>
      </c>
      <c r="M110" s="225">
        <f t="shared" si="2"/>
        <v>1896385</v>
      </c>
      <c r="N110" s="225">
        <f t="shared" si="2"/>
        <v>1754925</v>
      </c>
      <c r="O110" s="225">
        <f t="shared" si="2"/>
        <v>1767961</v>
      </c>
      <c r="P110" s="225">
        <f t="shared" si="2"/>
        <v>1816876</v>
      </c>
      <c r="Q110" s="225">
        <f t="shared" si="2"/>
        <v>2301784</v>
      </c>
      <c r="R110" s="222">
        <f t="shared" si="2"/>
        <v>22204174</v>
      </c>
    </row>
    <row r="112" spans="2:18">
      <c r="B112" s="223" t="s">
        <v>228</v>
      </c>
      <c r="D112" s="226">
        <f>D110/D109*100</f>
        <v>17.149162188952328</v>
      </c>
      <c r="E112" s="226">
        <f t="shared" ref="E112:R112" si="3">E110/E109*100</f>
        <v>17.429491984032829</v>
      </c>
      <c r="F112" s="226">
        <f t="shared" si="3"/>
        <v>18.23918212610748</v>
      </c>
      <c r="G112" s="226">
        <f t="shared" si="3"/>
        <v>18.766165822546114</v>
      </c>
      <c r="H112" s="226">
        <f t="shared" si="3"/>
        <v>17.122536858900425</v>
      </c>
      <c r="I112" s="226">
        <f t="shared" si="3"/>
        <v>16.927478895606384</v>
      </c>
      <c r="J112" s="226">
        <f t="shared" si="3"/>
        <v>18.269025366442005</v>
      </c>
      <c r="K112" s="226">
        <f t="shared" si="3"/>
        <v>16.525951140238202</v>
      </c>
      <c r="L112" s="226">
        <f t="shared" si="3"/>
        <v>17.100483474847056</v>
      </c>
      <c r="M112" s="226">
        <f t="shared" si="3"/>
        <v>18.520093737963407</v>
      </c>
      <c r="N112" s="226">
        <f t="shared" si="3"/>
        <v>15.598139555719337</v>
      </c>
      <c r="O112" s="226">
        <f t="shared" si="3"/>
        <v>18.416860883068374</v>
      </c>
      <c r="P112" s="226">
        <f t="shared" si="3"/>
        <v>19.266675348043318</v>
      </c>
      <c r="Q112" s="226">
        <f t="shared" si="3"/>
        <v>18.208829785416253</v>
      </c>
      <c r="R112" s="226">
        <f t="shared" si="3"/>
        <v>17.707790286857097</v>
      </c>
    </row>
  </sheetData>
  <mergeCells count="4">
    <mergeCell ref="A1:R1"/>
    <mergeCell ref="B77:C77"/>
    <mergeCell ref="B109:C109"/>
    <mergeCell ref="B110:C110"/>
  </mergeCell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dimension ref="A1:R112"/>
  <sheetViews>
    <sheetView workbookViewId="0">
      <pane ySplit="1" topLeftCell="A2" activePane="bottomLeft" state="frozen"/>
      <selection pane="bottomLeft" activeCell="N11" sqref="N11"/>
    </sheetView>
  </sheetViews>
  <sheetFormatPr defaultRowHeight="12.75"/>
  <cols>
    <col min="1" max="1" width="4.140625" customWidth="1"/>
    <col min="3" max="3" width="19" bestFit="1" customWidth="1"/>
    <col min="4" max="4" width="10.140625" bestFit="1" customWidth="1"/>
    <col min="5" max="5" width="10.140625" customWidth="1"/>
    <col min="18" max="18" width="10.140625" bestFit="1" customWidth="1"/>
  </cols>
  <sheetData>
    <row r="1" spans="1:18" ht="42.75" customHeight="1" thickBot="1">
      <c r="A1" s="610" t="s">
        <v>288</v>
      </c>
      <c r="B1" s="611"/>
      <c r="C1" s="611"/>
      <c r="D1" s="611"/>
      <c r="E1" s="611"/>
      <c r="F1" s="611"/>
      <c r="G1" s="611"/>
      <c r="H1" s="611"/>
      <c r="I1" s="611"/>
      <c r="J1" s="611"/>
      <c r="K1" s="611"/>
      <c r="L1" s="611"/>
      <c r="M1" s="611"/>
      <c r="N1" s="611"/>
      <c r="O1" s="611"/>
      <c r="P1" s="611"/>
      <c r="Q1" s="611"/>
      <c r="R1" s="612"/>
    </row>
    <row r="2" spans="1:18" ht="15.75">
      <c r="A2" s="203"/>
    </row>
    <row r="3" spans="1:18" ht="25.5">
      <c r="A3" s="203"/>
      <c r="C3" s="223" t="s">
        <v>225</v>
      </c>
      <c r="D3" s="205" t="s">
        <v>211</v>
      </c>
      <c r="E3" s="206" t="s">
        <v>212</v>
      </c>
      <c r="F3" s="207" t="s">
        <v>213</v>
      </c>
      <c r="G3" s="208" t="s">
        <v>214</v>
      </c>
      <c r="H3" s="208" t="s">
        <v>215</v>
      </c>
      <c r="I3" s="208" t="s">
        <v>216</v>
      </c>
      <c r="J3" s="208" t="s">
        <v>217</v>
      </c>
      <c r="K3" s="208" t="s">
        <v>218</v>
      </c>
      <c r="L3" s="208" t="s">
        <v>219</v>
      </c>
      <c r="M3" s="208" t="s">
        <v>220</v>
      </c>
      <c r="N3" s="208" t="s">
        <v>221</v>
      </c>
      <c r="O3" s="208" t="s">
        <v>222</v>
      </c>
      <c r="P3" s="208" t="s">
        <v>223</v>
      </c>
      <c r="Q3" s="209" t="s">
        <v>224</v>
      </c>
      <c r="R3" s="210" t="s">
        <v>33</v>
      </c>
    </row>
    <row r="4" spans="1:18">
      <c r="D4" s="212"/>
      <c r="E4" s="212"/>
      <c r="F4" s="212"/>
      <c r="G4" s="212"/>
      <c r="H4" s="212"/>
      <c r="I4" s="212"/>
      <c r="J4" s="212"/>
      <c r="K4" s="212"/>
      <c r="L4" s="212"/>
      <c r="M4" s="212"/>
      <c r="N4" s="212"/>
      <c r="O4" s="212"/>
      <c r="P4" s="212"/>
      <c r="Q4" s="212"/>
      <c r="R4" s="213"/>
    </row>
    <row r="5" spans="1:18">
      <c r="A5" s="204" t="s">
        <v>136</v>
      </c>
      <c r="B5" s="204" t="s">
        <v>137</v>
      </c>
      <c r="C5" s="204" t="s">
        <v>50</v>
      </c>
      <c r="D5" s="327">
        <v>18043416</v>
      </c>
      <c r="E5" s="328">
        <v>18043416</v>
      </c>
      <c r="F5" s="329">
        <v>1278178</v>
      </c>
      <c r="G5" s="330">
        <v>1317578</v>
      </c>
      <c r="H5" s="330">
        <v>1325779</v>
      </c>
      <c r="I5" s="330">
        <v>1451780</v>
      </c>
      <c r="J5" s="330">
        <v>1573636</v>
      </c>
      <c r="K5" s="330">
        <v>1324722</v>
      </c>
      <c r="L5" s="330">
        <v>1302507</v>
      </c>
      <c r="M5" s="330">
        <v>1369296</v>
      </c>
      <c r="N5" s="331">
        <v>1402373</v>
      </c>
      <c r="O5" s="217"/>
      <c r="P5" s="217"/>
      <c r="Q5" s="218"/>
      <c r="R5" s="219">
        <f t="shared" ref="R5:R75" si="0">SUM(F5:Q5)</f>
        <v>12345849</v>
      </c>
    </row>
    <row r="6" spans="1:18">
      <c r="A6" s="204"/>
      <c r="B6" s="204"/>
      <c r="C6" s="204"/>
      <c r="D6" s="327"/>
      <c r="E6" s="328"/>
      <c r="F6" s="329"/>
      <c r="G6" s="330"/>
      <c r="H6" s="330"/>
      <c r="I6" s="330"/>
      <c r="J6" s="330"/>
      <c r="K6" s="330"/>
      <c r="L6" s="330"/>
      <c r="M6" s="330"/>
      <c r="N6" s="331"/>
      <c r="O6" s="217"/>
      <c r="P6" s="217"/>
      <c r="Q6" s="218"/>
      <c r="R6" s="219"/>
    </row>
    <row r="7" spans="1:18">
      <c r="A7" s="204" t="s">
        <v>138</v>
      </c>
      <c r="B7" s="204" t="s">
        <v>139</v>
      </c>
      <c r="C7" s="204" t="s">
        <v>51</v>
      </c>
      <c r="D7" s="327">
        <v>38841</v>
      </c>
      <c r="E7" s="328">
        <v>38841</v>
      </c>
      <c r="F7" s="329">
        <v>2117</v>
      </c>
      <c r="G7" s="330">
        <v>3599</v>
      </c>
      <c r="H7" s="330">
        <v>1890</v>
      </c>
      <c r="I7" s="330">
        <v>2178</v>
      </c>
      <c r="J7" s="330">
        <v>2216</v>
      </c>
      <c r="K7" s="330">
        <v>2686</v>
      </c>
      <c r="L7" s="330">
        <v>1738</v>
      </c>
      <c r="M7" s="330"/>
      <c r="N7" s="331"/>
      <c r="O7" s="217"/>
      <c r="P7" s="217"/>
      <c r="Q7" s="218"/>
      <c r="R7" s="219">
        <f t="shared" si="0"/>
        <v>16424</v>
      </c>
    </row>
    <row r="8" spans="1:18">
      <c r="A8" s="204" t="s">
        <v>138</v>
      </c>
      <c r="B8" s="204" t="s">
        <v>140</v>
      </c>
      <c r="C8" s="204" t="s">
        <v>52</v>
      </c>
      <c r="D8" s="327">
        <v>92787</v>
      </c>
      <c r="E8" s="328">
        <v>97881</v>
      </c>
      <c r="F8" s="329">
        <v>3640</v>
      </c>
      <c r="G8" s="330">
        <v>7083</v>
      </c>
      <c r="H8" s="330">
        <v>10002</v>
      </c>
      <c r="I8" s="330">
        <v>7885</v>
      </c>
      <c r="J8" s="330">
        <v>10743</v>
      </c>
      <c r="K8" s="330">
        <v>6678</v>
      </c>
      <c r="L8" s="330">
        <v>6431</v>
      </c>
      <c r="M8" s="330">
        <v>6595</v>
      </c>
      <c r="N8" s="331">
        <v>6785</v>
      </c>
      <c r="O8" s="217"/>
      <c r="P8" s="217"/>
      <c r="Q8" s="218"/>
      <c r="R8" s="219">
        <f t="shared" si="0"/>
        <v>65842</v>
      </c>
    </row>
    <row r="9" spans="1:18">
      <c r="A9" s="204" t="s">
        <v>138</v>
      </c>
      <c r="B9" s="204" t="s">
        <v>141</v>
      </c>
      <c r="C9" s="204" t="s">
        <v>53</v>
      </c>
      <c r="D9" s="327">
        <v>49125</v>
      </c>
      <c r="E9" s="328">
        <v>51598</v>
      </c>
      <c r="F9" s="329">
        <v>2579</v>
      </c>
      <c r="G9" s="330">
        <v>4565</v>
      </c>
      <c r="H9" s="330">
        <v>3540</v>
      </c>
      <c r="I9" s="330">
        <v>3800</v>
      </c>
      <c r="J9" s="330">
        <v>2783</v>
      </c>
      <c r="K9" s="330">
        <v>4291</v>
      </c>
      <c r="L9" s="330">
        <v>2758</v>
      </c>
      <c r="M9" s="330">
        <v>3129</v>
      </c>
      <c r="N9" s="331">
        <v>3425</v>
      </c>
      <c r="O9" s="217"/>
      <c r="P9" s="217"/>
      <c r="Q9" s="218"/>
      <c r="R9" s="219">
        <f t="shared" si="0"/>
        <v>30870</v>
      </c>
    </row>
    <row r="10" spans="1:18">
      <c r="A10" s="204" t="s">
        <v>138</v>
      </c>
      <c r="B10" s="204" t="s">
        <v>142</v>
      </c>
      <c r="C10" s="204" t="s">
        <v>54</v>
      </c>
      <c r="D10" s="327">
        <v>57152</v>
      </c>
      <c r="E10" s="328">
        <v>60089</v>
      </c>
      <c r="F10" s="329">
        <v>3399</v>
      </c>
      <c r="G10" s="330">
        <v>4850</v>
      </c>
      <c r="H10" s="330">
        <v>4507</v>
      </c>
      <c r="I10" s="330">
        <v>4014</v>
      </c>
      <c r="J10" s="330">
        <v>4628</v>
      </c>
      <c r="K10" s="330">
        <v>3900</v>
      </c>
      <c r="L10" s="330">
        <v>3768</v>
      </c>
      <c r="M10" s="330">
        <v>3429</v>
      </c>
      <c r="N10" s="331">
        <v>4883</v>
      </c>
      <c r="O10" s="217"/>
      <c r="P10" s="217"/>
      <c r="Q10" s="218"/>
      <c r="R10" s="219">
        <f t="shared" si="0"/>
        <v>37378</v>
      </c>
    </row>
    <row r="11" spans="1:18">
      <c r="A11" s="204" t="s">
        <v>138</v>
      </c>
      <c r="B11" s="204" t="s">
        <v>143</v>
      </c>
      <c r="C11" s="204" t="s">
        <v>144</v>
      </c>
      <c r="D11" s="327">
        <v>27752</v>
      </c>
      <c r="E11" s="328">
        <v>27752</v>
      </c>
      <c r="F11" s="329">
        <v>880</v>
      </c>
      <c r="G11" s="330">
        <v>1904</v>
      </c>
      <c r="H11" s="330">
        <v>2385</v>
      </c>
      <c r="I11" s="330">
        <v>1787</v>
      </c>
      <c r="J11" s="330">
        <v>2527</v>
      </c>
      <c r="K11" s="330">
        <v>1333</v>
      </c>
      <c r="L11" s="330">
        <v>1354</v>
      </c>
      <c r="M11" s="330">
        <v>1333</v>
      </c>
      <c r="N11" s="331">
        <v>1333</v>
      </c>
      <c r="O11" s="217"/>
      <c r="P11" s="217"/>
      <c r="Q11" s="218"/>
      <c r="R11" s="219">
        <f t="shared" si="0"/>
        <v>14836</v>
      </c>
    </row>
    <row r="12" spans="1:18">
      <c r="A12" s="204" t="s">
        <v>138</v>
      </c>
      <c r="B12" s="204" t="s">
        <v>145</v>
      </c>
      <c r="C12" s="204" t="s">
        <v>146</v>
      </c>
      <c r="D12" s="327"/>
      <c r="E12" s="328"/>
      <c r="F12" s="329">
        <v>20157</v>
      </c>
      <c r="G12" s="330">
        <v>28799</v>
      </c>
      <c r="H12" s="330">
        <v>14807</v>
      </c>
      <c r="I12" s="330">
        <v>42821</v>
      </c>
      <c r="J12" s="330">
        <v>43723</v>
      </c>
      <c r="K12" s="330">
        <v>32054</v>
      </c>
      <c r="L12" s="330"/>
      <c r="M12" s="330"/>
      <c r="N12" s="331"/>
      <c r="O12" s="217"/>
      <c r="P12" s="217"/>
      <c r="Q12" s="218"/>
      <c r="R12" s="219">
        <f t="shared" si="0"/>
        <v>182361</v>
      </c>
    </row>
    <row r="13" spans="1:18">
      <c r="A13" s="204" t="s">
        <v>147</v>
      </c>
      <c r="B13" s="204" t="s">
        <v>148</v>
      </c>
      <c r="C13" s="204" t="s">
        <v>57</v>
      </c>
      <c r="D13" s="327">
        <v>666780</v>
      </c>
      <c r="E13" s="328">
        <v>666780</v>
      </c>
      <c r="F13" s="329">
        <v>43134</v>
      </c>
      <c r="G13" s="330">
        <v>64889</v>
      </c>
      <c r="H13" s="330">
        <v>44061</v>
      </c>
      <c r="I13" s="330">
        <v>33027</v>
      </c>
      <c r="J13" s="330">
        <v>39367</v>
      </c>
      <c r="K13" s="330">
        <v>77061</v>
      </c>
      <c r="L13" s="330">
        <v>49091</v>
      </c>
      <c r="M13" s="330">
        <v>40604</v>
      </c>
      <c r="N13" s="331">
        <v>42850</v>
      </c>
      <c r="O13" s="217"/>
      <c r="P13" s="217"/>
      <c r="Q13" s="218"/>
      <c r="R13" s="219">
        <f t="shared" si="0"/>
        <v>434084</v>
      </c>
    </row>
    <row r="14" spans="1:18">
      <c r="A14" s="204"/>
      <c r="B14" s="204"/>
      <c r="C14" s="204"/>
      <c r="D14" s="327"/>
      <c r="E14" s="328"/>
      <c r="F14" s="329"/>
      <c r="G14" s="330"/>
      <c r="H14" s="330"/>
      <c r="I14" s="330"/>
      <c r="J14" s="330"/>
      <c r="K14" s="330"/>
      <c r="L14" s="330"/>
      <c r="M14" s="330"/>
      <c r="N14" s="331"/>
      <c r="O14" s="217"/>
      <c r="P14" s="217"/>
      <c r="Q14" s="218"/>
      <c r="R14" s="219"/>
    </row>
    <row r="15" spans="1:18">
      <c r="A15" s="204" t="s">
        <v>138</v>
      </c>
      <c r="B15" s="204" t="s">
        <v>149</v>
      </c>
      <c r="C15" s="204" t="s">
        <v>150</v>
      </c>
      <c r="D15" s="327">
        <v>70915</v>
      </c>
      <c r="E15" s="328">
        <v>70915</v>
      </c>
      <c r="F15" s="329">
        <v>5297</v>
      </c>
      <c r="G15" s="330">
        <v>5297</v>
      </c>
      <c r="H15" s="330">
        <v>4752</v>
      </c>
      <c r="I15" s="330">
        <v>4884</v>
      </c>
      <c r="J15" s="330">
        <v>5963</v>
      </c>
      <c r="K15" s="330">
        <v>6449</v>
      </c>
      <c r="L15" s="330">
        <v>5675</v>
      </c>
      <c r="M15" s="330">
        <v>5273</v>
      </c>
      <c r="N15" s="331">
        <v>5735</v>
      </c>
      <c r="O15" s="217"/>
      <c r="P15" s="217"/>
      <c r="Q15" s="218"/>
      <c r="R15" s="219">
        <f t="shared" si="0"/>
        <v>49325</v>
      </c>
    </row>
    <row r="16" spans="1:18">
      <c r="A16" s="204" t="s">
        <v>138</v>
      </c>
      <c r="B16" s="204" t="s">
        <v>151</v>
      </c>
      <c r="C16" s="204" t="s">
        <v>59</v>
      </c>
      <c r="D16" s="327">
        <v>207634</v>
      </c>
      <c r="E16" s="328">
        <v>207634</v>
      </c>
      <c r="F16" s="329">
        <v>9856</v>
      </c>
      <c r="G16" s="330">
        <v>11466</v>
      </c>
      <c r="H16" s="330">
        <v>12314</v>
      </c>
      <c r="I16" s="330">
        <v>12292</v>
      </c>
      <c r="J16" s="330">
        <v>12536</v>
      </c>
      <c r="K16" s="330">
        <v>68966</v>
      </c>
      <c r="L16" s="330">
        <v>9778</v>
      </c>
      <c r="M16" s="330">
        <v>12970</v>
      </c>
      <c r="N16" s="331">
        <v>12778</v>
      </c>
      <c r="O16" s="217"/>
      <c r="P16" s="217"/>
      <c r="Q16" s="218"/>
      <c r="R16" s="219">
        <f t="shared" si="0"/>
        <v>162956</v>
      </c>
    </row>
    <row r="17" spans="1:18">
      <c r="A17" s="204" t="s">
        <v>138</v>
      </c>
      <c r="B17" s="204" t="s">
        <v>152</v>
      </c>
      <c r="C17" s="204" t="s">
        <v>60</v>
      </c>
      <c r="D17" s="327">
        <v>67640</v>
      </c>
      <c r="E17" s="328">
        <v>67640</v>
      </c>
      <c r="F17" s="329">
        <v>2987</v>
      </c>
      <c r="G17" s="330">
        <v>5943</v>
      </c>
      <c r="H17" s="330">
        <v>3269</v>
      </c>
      <c r="I17" s="330">
        <v>3218</v>
      </c>
      <c r="J17" s="330">
        <v>5125</v>
      </c>
      <c r="K17" s="330">
        <v>5575</v>
      </c>
      <c r="L17" s="330">
        <v>5938</v>
      </c>
      <c r="M17" s="330">
        <v>885</v>
      </c>
      <c r="N17" s="331"/>
      <c r="O17" s="217"/>
      <c r="P17" s="217"/>
      <c r="Q17" s="218"/>
      <c r="R17" s="219">
        <f t="shared" si="0"/>
        <v>32940</v>
      </c>
    </row>
    <row r="18" spans="1:18">
      <c r="A18" s="204" t="s">
        <v>138</v>
      </c>
      <c r="B18" s="204" t="s">
        <v>153</v>
      </c>
      <c r="C18" s="204" t="s">
        <v>61</v>
      </c>
      <c r="D18" s="327">
        <v>21631</v>
      </c>
      <c r="E18" s="328">
        <v>21631</v>
      </c>
      <c r="F18" s="329">
        <v>1494</v>
      </c>
      <c r="G18" s="330">
        <v>38164</v>
      </c>
      <c r="H18" s="330">
        <v>38580</v>
      </c>
      <c r="I18" s="330">
        <v>1601</v>
      </c>
      <c r="J18" s="330">
        <v>2274</v>
      </c>
      <c r="K18" s="330">
        <v>1443</v>
      </c>
      <c r="L18" s="330">
        <v>2806</v>
      </c>
      <c r="M18" s="330"/>
      <c r="N18" s="331"/>
      <c r="O18" s="217"/>
      <c r="P18" s="217"/>
      <c r="Q18" s="218"/>
      <c r="R18" s="219">
        <f t="shared" si="0"/>
        <v>86362</v>
      </c>
    </row>
    <row r="19" spans="1:18">
      <c r="A19" s="204" t="s">
        <v>138</v>
      </c>
      <c r="B19" s="204" t="s">
        <v>154</v>
      </c>
      <c r="C19" s="204" t="s">
        <v>62</v>
      </c>
      <c r="D19" s="327">
        <v>2276849</v>
      </c>
      <c r="E19" s="328">
        <v>2276849</v>
      </c>
      <c r="F19" s="329">
        <v>218519</v>
      </c>
      <c r="G19" s="330">
        <v>198536</v>
      </c>
      <c r="H19" s="330">
        <v>194284</v>
      </c>
      <c r="I19" s="330">
        <v>266314</v>
      </c>
      <c r="J19" s="330">
        <v>143823</v>
      </c>
      <c r="K19" s="330">
        <v>229783</v>
      </c>
      <c r="L19" s="330">
        <v>193232</v>
      </c>
      <c r="M19" s="330">
        <v>60797</v>
      </c>
      <c r="N19" s="331">
        <v>110740</v>
      </c>
      <c r="O19" s="217"/>
      <c r="P19" s="217"/>
      <c r="Q19" s="218"/>
      <c r="R19" s="219">
        <f t="shared" si="0"/>
        <v>1616028</v>
      </c>
    </row>
    <row r="20" spans="1:18">
      <c r="A20" s="204" t="s">
        <v>138</v>
      </c>
      <c r="B20" s="204" t="s">
        <v>155</v>
      </c>
      <c r="C20" s="204" t="s">
        <v>63</v>
      </c>
      <c r="D20" s="327">
        <v>34288</v>
      </c>
      <c r="E20" s="328">
        <v>34288</v>
      </c>
      <c r="F20" s="329">
        <v>2053</v>
      </c>
      <c r="G20" s="330">
        <v>2202</v>
      </c>
      <c r="H20" s="330">
        <v>2453</v>
      </c>
      <c r="I20" s="330">
        <v>1945</v>
      </c>
      <c r="J20" s="330">
        <v>2311</v>
      </c>
      <c r="K20" s="330">
        <v>2163</v>
      </c>
      <c r="L20" s="330">
        <v>1623</v>
      </c>
      <c r="M20" s="330">
        <v>2622</v>
      </c>
      <c r="N20" s="331">
        <v>2712</v>
      </c>
      <c r="O20" s="217"/>
      <c r="P20" s="217"/>
      <c r="Q20" s="218"/>
      <c r="R20" s="219">
        <f t="shared" si="0"/>
        <v>20084</v>
      </c>
    </row>
    <row r="21" spans="1:18">
      <c r="A21" s="204" t="s">
        <v>138</v>
      </c>
      <c r="B21" s="204" t="s">
        <v>156</v>
      </c>
      <c r="C21" s="204" t="s">
        <v>64</v>
      </c>
      <c r="D21" s="327">
        <v>41370</v>
      </c>
      <c r="E21" s="328">
        <v>59607</v>
      </c>
      <c r="F21" s="329">
        <v>1668</v>
      </c>
      <c r="G21" s="330">
        <v>1666</v>
      </c>
      <c r="H21" s="330">
        <v>1687</v>
      </c>
      <c r="I21" s="330">
        <v>1976</v>
      </c>
      <c r="J21" s="330">
        <v>2280</v>
      </c>
      <c r="K21" s="330">
        <v>3518</v>
      </c>
      <c r="L21" s="330">
        <v>5323</v>
      </c>
      <c r="M21" s="330">
        <v>1990</v>
      </c>
      <c r="N21" s="331">
        <v>4994</v>
      </c>
      <c r="O21" s="217"/>
      <c r="P21" s="217"/>
      <c r="Q21" s="218"/>
      <c r="R21" s="219">
        <f t="shared" si="0"/>
        <v>25102</v>
      </c>
    </row>
    <row r="22" spans="1:18">
      <c r="A22" s="204" t="s">
        <v>147</v>
      </c>
      <c r="B22" s="204" t="s">
        <v>157</v>
      </c>
      <c r="C22" s="204" t="s">
        <v>65</v>
      </c>
      <c r="D22" s="327">
        <v>281123</v>
      </c>
      <c r="E22" s="328">
        <v>281123</v>
      </c>
      <c r="F22" s="329">
        <v>15161</v>
      </c>
      <c r="G22" s="330">
        <v>13569</v>
      </c>
      <c r="H22" s="330">
        <v>12013</v>
      </c>
      <c r="I22" s="330">
        <v>26364</v>
      </c>
      <c r="J22" s="330">
        <v>14554</v>
      </c>
      <c r="K22" s="330"/>
      <c r="L22" s="330">
        <v>36925</v>
      </c>
      <c r="M22" s="330">
        <v>15810</v>
      </c>
      <c r="N22" s="331">
        <v>15907</v>
      </c>
      <c r="O22" s="217"/>
      <c r="P22" s="217"/>
      <c r="Q22" s="218"/>
      <c r="R22" s="219">
        <f t="shared" si="0"/>
        <v>150303</v>
      </c>
    </row>
    <row r="23" spans="1:18">
      <c r="A23" s="204"/>
      <c r="B23" s="204"/>
      <c r="C23" s="204"/>
      <c r="D23" s="327"/>
      <c r="E23" s="328"/>
      <c r="F23" s="329"/>
      <c r="G23" s="330"/>
      <c r="H23" s="330"/>
      <c r="I23" s="330"/>
      <c r="J23" s="330"/>
      <c r="K23" s="330"/>
      <c r="L23" s="330"/>
      <c r="M23" s="330"/>
      <c r="N23" s="331"/>
      <c r="O23" s="217"/>
      <c r="P23" s="217"/>
      <c r="Q23" s="218"/>
      <c r="R23" s="219"/>
    </row>
    <row r="24" spans="1:18">
      <c r="A24" s="204" t="s">
        <v>138</v>
      </c>
      <c r="B24" s="204" t="s">
        <v>158</v>
      </c>
      <c r="C24" s="204" t="s">
        <v>159</v>
      </c>
      <c r="D24" s="327">
        <v>365137</v>
      </c>
      <c r="E24" s="328">
        <v>338258</v>
      </c>
      <c r="F24" s="329">
        <v>14878</v>
      </c>
      <c r="G24" s="330">
        <v>26947</v>
      </c>
      <c r="H24" s="330">
        <v>24069</v>
      </c>
      <c r="I24" s="330">
        <v>21507</v>
      </c>
      <c r="J24" s="330">
        <v>22598</v>
      </c>
      <c r="K24" s="330">
        <v>33334</v>
      </c>
      <c r="L24" s="330">
        <v>20782</v>
      </c>
      <c r="M24" s="330">
        <v>21687</v>
      </c>
      <c r="N24" s="331">
        <v>21828</v>
      </c>
      <c r="O24" s="217"/>
      <c r="P24" s="217"/>
      <c r="Q24" s="218"/>
      <c r="R24" s="219">
        <f t="shared" si="0"/>
        <v>207630</v>
      </c>
    </row>
    <row r="25" spans="1:18">
      <c r="A25" s="204" t="s">
        <v>138</v>
      </c>
      <c r="B25" s="204" t="s">
        <v>160</v>
      </c>
      <c r="C25" s="204" t="s">
        <v>67</v>
      </c>
      <c r="D25" s="327">
        <v>29046</v>
      </c>
      <c r="E25" s="328">
        <v>48933</v>
      </c>
      <c r="F25" s="329">
        <v>13991</v>
      </c>
      <c r="G25" s="330">
        <v>8885</v>
      </c>
      <c r="H25" s="330">
        <v>2354</v>
      </c>
      <c r="I25" s="330">
        <v>2354</v>
      </c>
      <c r="J25" s="330">
        <v>2861</v>
      </c>
      <c r="K25" s="330">
        <v>8133</v>
      </c>
      <c r="L25" s="330">
        <v>8133</v>
      </c>
      <c r="M25" s="330">
        <v>2596</v>
      </c>
      <c r="N25" s="331">
        <v>3116</v>
      </c>
      <c r="O25" s="217"/>
      <c r="P25" s="217"/>
      <c r="Q25" s="218"/>
      <c r="R25" s="219">
        <f t="shared" si="0"/>
        <v>52423</v>
      </c>
    </row>
    <row r="26" spans="1:18">
      <c r="A26" s="204" t="s">
        <v>138</v>
      </c>
      <c r="B26" s="204" t="s">
        <v>161</v>
      </c>
      <c r="C26" s="204" t="s">
        <v>68</v>
      </c>
      <c r="D26" s="327">
        <v>166580</v>
      </c>
      <c r="E26" s="328">
        <v>171598</v>
      </c>
      <c r="F26" s="329">
        <v>15730</v>
      </c>
      <c r="G26" s="330">
        <v>13658</v>
      </c>
      <c r="H26" s="330">
        <v>18774</v>
      </c>
      <c r="I26" s="330">
        <v>13395</v>
      </c>
      <c r="J26" s="330">
        <v>10165</v>
      </c>
      <c r="K26" s="330">
        <v>12727</v>
      </c>
      <c r="L26" s="330">
        <v>11406</v>
      </c>
      <c r="M26" s="330">
        <v>13520</v>
      </c>
      <c r="N26" s="331">
        <v>12996</v>
      </c>
      <c r="O26" s="217"/>
      <c r="P26" s="217"/>
      <c r="Q26" s="218"/>
      <c r="R26" s="219">
        <f t="shared" si="0"/>
        <v>122371</v>
      </c>
    </row>
    <row r="27" spans="1:18">
      <c r="A27" s="204" t="s">
        <v>138</v>
      </c>
      <c r="B27" s="204" t="s">
        <v>162</v>
      </c>
      <c r="C27" s="204" t="s">
        <v>69</v>
      </c>
      <c r="D27" s="327">
        <v>42259</v>
      </c>
      <c r="E27" s="328">
        <v>39182</v>
      </c>
      <c r="F27" s="329">
        <v>5700</v>
      </c>
      <c r="G27" s="330">
        <v>7662</v>
      </c>
      <c r="H27" s="330">
        <v>5579</v>
      </c>
      <c r="I27" s="330">
        <v>2219</v>
      </c>
      <c r="J27" s="330">
        <v>2931</v>
      </c>
      <c r="K27" s="330">
        <v>6153</v>
      </c>
      <c r="L27" s="330"/>
      <c r="M27" s="330">
        <v>2751</v>
      </c>
      <c r="N27" s="331">
        <v>4545</v>
      </c>
      <c r="O27" s="217"/>
      <c r="P27" s="217"/>
      <c r="Q27" s="218"/>
      <c r="R27" s="219">
        <f t="shared" si="0"/>
        <v>37540</v>
      </c>
    </row>
    <row r="28" spans="1:18">
      <c r="A28" s="204" t="s">
        <v>138</v>
      </c>
      <c r="B28" s="204" t="s">
        <v>163</v>
      </c>
      <c r="C28" s="204" t="s">
        <v>70</v>
      </c>
      <c r="D28" s="327">
        <v>60723</v>
      </c>
      <c r="E28" s="328">
        <v>60723</v>
      </c>
      <c r="F28" s="329">
        <v>2492</v>
      </c>
      <c r="G28" s="330">
        <v>3831</v>
      </c>
      <c r="H28" s="330"/>
      <c r="I28" s="330">
        <v>5111</v>
      </c>
      <c r="J28" s="330">
        <v>6086</v>
      </c>
      <c r="K28" s="330"/>
      <c r="L28" s="330"/>
      <c r="M28" s="330">
        <v>4572</v>
      </c>
      <c r="N28" s="331"/>
      <c r="O28" s="217"/>
      <c r="P28" s="217"/>
      <c r="Q28" s="218"/>
      <c r="R28" s="219">
        <f t="shared" si="0"/>
        <v>22092</v>
      </c>
    </row>
    <row r="29" spans="1:18">
      <c r="A29" s="204" t="s">
        <v>147</v>
      </c>
      <c r="B29" s="204" t="s">
        <v>164</v>
      </c>
      <c r="C29" s="204" t="s">
        <v>71</v>
      </c>
      <c r="D29" s="327">
        <v>253116</v>
      </c>
      <c r="E29" s="328">
        <v>283351</v>
      </c>
      <c r="F29" s="329">
        <v>9513</v>
      </c>
      <c r="G29" s="330">
        <v>24374</v>
      </c>
      <c r="H29" s="330">
        <v>18409</v>
      </c>
      <c r="I29" s="330">
        <v>18871</v>
      </c>
      <c r="J29" s="330">
        <v>20176</v>
      </c>
      <c r="K29" s="330">
        <v>20176</v>
      </c>
      <c r="L29" s="330">
        <v>20176</v>
      </c>
      <c r="M29" s="330">
        <v>16104</v>
      </c>
      <c r="N29" s="331">
        <v>18941</v>
      </c>
      <c r="O29" s="217"/>
      <c r="P29" s="217"/>
      <c r="Q29" s="218"/>
      <c r="R29" s="219">
        <f t="shared" si="0"/>
        <v>166740</v>
      </c>
    </row>
    <row r="30" spans="1:18">
      <c r="A30" s="204"/>
      <c r="B30" s="204"/>
      <c r="C30" s="204"/>
      <c r="D30" s="327"/>
      <c r="E30" s="328"/>
      <c r="F30" s="329"/>
      <c r="G30" s="330"/>
      <c r="H30" s="330"/>
      <c r="I30" s="330"/>
      <c r="J30" s="330"/>
      <c r="K30" s="330"/>
      <c r="L30" s="330"/>
      <c r="M30" s="330"/>
      <c r="N30" s="331"/>
      <c r="O30" s="217"/>
      <c r="P30" s="217"/>
      <c r="Q30" s="218"/>
      <c r="R30" s="219"/>
    </row>
    <row r="31" spans="1:18">
      <c r="A31" s="204" t="s">
        <v>138</v>
      </c>
      <c r="B31" s="204" t="s">
        <v>165</v>
      </c>
      <c r="C31" s="204" t="s">
        <v>72</v>
      </c>
      <c r="D31" s="327"/>
      <c r="E31" s="328"/>
      <c r="F31" s="329">
        <v>5895</v>
      </c>
      <c r="G31" s="330">
        <v>11424</v>
      </c>
      <c r="H31" s="330">
        <v>12046</v>
      </c>
      <c r="I31" s="330">
        <v>9106</v>
      </c>
      <c r="J31" s="330">
        <v>8586</v>
      </c>
      <c r="K31" s="330">
        <v>8752</v>
      </c>
      <c r="L31" s="330">
        <v>9280</v>
      </c>
      <c r="M31" s="330">
        <v>9552</v>
      </c>
      <c r="N31" s="331">
        <v>10844</v>
      </c>
      <c r="O31" s="217"/>
      <c r="P31" s="217"/>
      <c r="Q31" s="218"/>
      <c r="R31" s="219">
        <f t="shared" si="0"/>
        <v>85485</v>
      </c>
    </row>
    <row r="32" spans="1:18">
      <c r="A32" s="204" t="s">
        <v>138</v>
      </c>
      <c r="B32" s="204" t="s">
        <v>166</v>
      </c>
      <c r="C32" s="204" t="s">
        <v>73</v>
      </c>
      <c r="D32" s="327">
        <v>45926</v>
      </c>
      <c r="E32" s="328">
        <v>45926</v>
      </c>
      <c r="F32" s="329">
        <v>3705</v>
      </c>
      <c r="G32" s="330">
        <v>3563</v>
      </c>
      <c r="H32" s="330"/>
      <c r="I32" s="330">
        <v>3443</v>
      </c>
      <c r="J32" s="330"/>
      <c r="K32" s="330">
        <v>5491</v>
      </c>
      <c r="L32" s="330">
        <v>4124</v>
      </c>
      <c r="M32" s="330">
        <v>4435</v>
      </c>
      <c r="N32" s="331">
        <v>4968</v>
      </c>
      <c r="O32" s="217"/>
      <c r="P32" s="217"/>
      <c r="Q32" s="218"/>
      <c r="R32" s="219">
        <f t="shared" si="0"/>
        <v>29729</v>
      </c>
    </row>
    <row r="33" spans="1:18">
      <c r="A33" s="204" t="s">
        <v>138</v>
      </c>
      <c r="B33" s="204" t="s">
        <v>167</v>
      </c>
      <c r="C33" s="204" t="s">
        <v>74</v>
      </c>
      <c r="D33" s="327">
        <v>42770</v>
      </c>
      <c r="E33" s="328">
        <v>42770</v>
      </c>
      <c r="F33" s="329">
        <v>1867</v>
      </c>
      <c r="G33" s="330">
        <v>1867</v>
      </c>
      <c r="H33" s="330">
        <v>1867</v>
      </c>
      <c r="I33" s="330">
        <v>1867</v>
      </c>
      <c r="J33" s="330">
        <v>1867</v>
      </c>
      <c r="K33" s="330">
        <v>1867</v>
      </c>
      <c r="L33" s="330">
        <v>1867</v>
      </c>
      <c r="M33" s="330">
        <v>1867</v>
      </c>
      <c r="N33" s="331">
        <v>1867</v>
      </c>
      <c r="O33" s="217"/>
      <c r="P33" s="217"/>
      <c r="Q33" s="218"/>
      <c r="R33" s="219">
        <f t="shared" si="0"/>
        <v>16803</v>
      </c>
    </row>
    <row r="34" spans="1:18">
      <c r="A34" s="204" t="s">
        <v>138</v>
      </c>
      <c r="B34" s="204" t="s">
        <v>168</v>
      </c>
      <c r="C34" s="204" t="s">
        <v>75</v>
      </c>
      <c r="D34" s="327">
        <v>112016</v>
      </c>
      <c r="E34" s="328">
        <v>112016</v>
      </c>
      <c r="F34" s="329">
        <v>5151</v>
      </c>
      <c r="G34" s="330">
        <v>7938</v>
      </c>
      <c r="H34" s="330">
        <v>8349</v>
      </c>
      <c r="I34" s="330">
        <v>5930</v>
      </c>
      <c r="J34" s="330">
        <v>8831</v>
      </c>
      <c r="K34" s="330">
        <v>8721</v>
      </c>
      <c r="L34" s="330">
        <v>7280</v>
      </c>
      <c r="M34" s="330">
        <v>8232</v>
      </c>
      <c r="N34" s="331">
        <v>10180</v>
      </c>
      <c r="O34" s="217"/>
      <c r="P34" s="217"/>
      <c r="Q34" s="218"/>
      <c r="R34" s="219">
        <f t="shared" si="0"/>
        <v>70612</v>
      </c>
    </row>
    <row r="35" spans="1:18">
      <c r="A35" s="204" t="s">
        <v>147</v>
      </c>
      <c r="B35" s="204" t="s">
        <v>169</v>
      </c>
      <c r="C35" s="204" t="s">
        <v>76</v>
      </c>
      <c r="D35" s="327">
        <v>170878</v>
      </c>
      <c r="E35" s="328">
        <v>322977</v>
      </c>
      <c r="F35" s="329">
        <v>3763</v>
      </c>
      <c r="G35" s="330">
        <v>5367</v>
      </c>
      <c r="H35" s="330">
        <v>4179</v>
      </c>
      <c r="I35" s="330">
        <v>6663</v>
      </c>
      <c r="J35" s="330">
        <v>5865</v>
      </c>
      <c r="K35" s="330">
        <v>7241</v>
      </c>
      <c r="L35" s="330">
        <v>12246</v>
      </c>
      <c r="M35" s="330">
        <v>22197</v>
      </c>
      <c r="N35" s="331">
        <v>-1894</v>
      </c>
      <c r="O35" s="217"/>
      <c r="P35" s="217"/>
      <c r="Q35" s="218"/>
      <c r="R35" s="219">
        <f t="shared" si="0"/>
        <v>65627</v>
      </c>
    </row>
    <row r="36" spans="1:18">
      <c r="A36" s="204"/>
      <c r="B36" s="204"/>
      <c r="C36" s="204"/>
      <c r="D36" s="327"/>
      <c r="E36" s="328"/>
      <c r="F36" s="329"/>
      <c r="G36" s="330"/>
      <c r="H36" s="330"/>
      <c r="I36" s="330"/>
      <c r="J36" s="330"/>
      <c r="K36" s="330"/>
      <c r="L36" s="330"/>
      <c r="M36" s="330"/>
      <c r="N36" s="331"/>
      <c r="O36" s="217"/>
      <c r="P36" s="217"/>
      <c r="Q36" s="218"/>
      <c r="R36" s="219"/>
    </row>
    <row r="37" spans="1:18">
      <c r="A37" s="204" t="s">
        <v>138</v>
      </c>
      <c r="B37" s="204" t="s">
        <v>170</v>
      </c>
      <c r="C37" s="204" t="s">
        <v>77</v>
      </c>
      <c r="D37" s="327">
        <v>887645</v>
      </c>
      <c r="E37" s="328">
        <v>887645</v>
      </c>
      <c r="F37" s="329">
        <v>58033</v>
      </c>
      <c r="G37" s="330">
        <v>85977</v>
      </c>
      <c r="H37" s="330">
        <v>66026</v>
      </c>
      <c r="I37" s="330">
        <v>53803</v>
      </c>
      <c r="J37" s="330">
        <v>121084</v>
      </c>
      <c r="K37" s="330">
        <v>72131</v>
      </c>
      <c r="L37" s="330">
        <v>49438</v>
      </c>
      <c r="M37" s="330">
        <v>78157</v>
      </c>
      <c r="N37" s="331">
        <v>55140</v>
      </c>
      <c r="O37" s="217"/>
      <c r="P37" s="217"/>
      <c r="Q37" s="218"/>
      <c r="R37" s="219">
        <f t="shared" si="0"/>
        <v>639789</v>
      </c>
    </row>
    <row r="38" spans="1:18">
      <c r="A38" s="204" t="s">
        <v>138</v>
      </c>
      <c r="B38" s="204" t="s">
        <v>171</v>
      </c>
      <c r="C38" s="204" t="s">
        <v>172</v>
      </c>
      <c r="D38" s="327">
        <v>22006</v>
      </c>
      <c r="E38" s="328">
        <v>22006</v>
      </c>
      <c r="F38" s="329">
        <v>1264</v>
      </c>
      <c r="G38" s="330">
        <v>1264</v>
      </c>
      <c r="H38" s="330">
        <v>2693</v>
      </c>
      <c r="I38" s="330">
        <v>513</v>
      </c>
      <c r="J38" s="330">
        <v>4179</v>
      </c>
      <c r="K38" s="330">
        <v>4029</v>
      </c>
      <c r="L38" s="330">
        <v>1760</v>
      </c>
      <c r="M38" s="330">
        <v>3182</v>
      </c>
      <c r="N38" s="331"/>
      <c r="O38" s="217"/>
      <c r="P38" s="217"/>
      <c r="Q38" s="218"/>
      <c r="R38" s="219">
        <f t="shared" si="0"/>
        <v>18884</v>
      </c>
    </row>
    <row r="39" spans="1:18">
      <c r="A39" s="204" t="s">
        <v>138</v>
      </c>
      <c r="B39" s="204" t="s">
        <v>173</v>
      </c>
      <c r="C39" s="204" t="s">
        <v>79</v>
      </c>
      <c r="D39" s="327">
        <v>40663</v>
      </c>
      <c r="E39" s="328">
        <v>40663</v>
      </c>
      <c r="F39" s="329">
        <v>2438</v>
      </c>
      <c r="G39" s="330">
        <v>1958</v>
      </c>
      <c r="H39" s="330">
        <v>2068</v>
      </c>
      <c r="I39" s="330">
        <v>2724</v>
      </c>
      <c r="J39" s="330">
        <v>1236</v>
      </c>
      <c r="K39" s="330">
        <v>1253</v>
      </c>
      <c r="L39" s="330">
        <v>2754</v>
      </c>
      <c r="M39" s="330">
        <v>2754</v>
      </c>
      <c r="N39" s="331">
        <v>2119</v>
      </c>
      <c r="O39" s="217"/>
      <c r="P39" s="217"/>
      <c r="Q39" s="218"/>
      <c r="R39" s="219">
        <f t="shared" si="0"/>
        <v>19304</v>
      </c>
    </row>
    <row r="40" spans="1:18">
      <c r="A40" s="204" t="s">
        <v>147</v>
      </c>
      <c r="B40" s="204" t="s">
        <v>174</v>
      </c>
      <c r="C40" s="204" t="s">
        <v>175</v>
      </c>
      <c r="D40" s="327">
        <v>107922</v>
      </c>
      <c r="E40" s="328">
        <v>107922</v>
      </c>
      <c r="F40" s="329">
        <v>11910</v>
      </c>
      <c r="G40" s="330">
        <v>6497</v>
      </c>
      <c r="H40" s="330">
        <v>7601</v>
      </c>
      <c r="I40" s="330">
        <v>11054</v>
      </c>
      <c r="J40" s="330">
        <v>10599</v>
      </c>
      <c r="K40" s="330">
        <v>12210</v>
      </c>
      <c r="L40" s="330">
        <v>6764</v>
      </c>
      <c r="M40" s="330">
        <v>8588</v>
      </c>
      <c r="N40" s="331">
        <v>9298</v>
      </c>
      <c r="O40" s="217"/>
      <c r="P40" s="217"/>
      <c r="Q40" s="218"/>
      <c r="R40" s="219">
        <f t="shared" si="0"/>
        <v>84521</v>
      </c>
    </row>
    <row r="41" spans="1:18">
      <c r="A41" s="204"/>
      <c r="B41" s="204"/>
      <c r="C41" s="204"/>
      <c r="D41" s="327"/>
      <c r="E41" s="328"/>
      <c r="F41" s="329"/>
      <c r="G41" s="330"/>
      <c r="H41" s="330"/>
      <c r="I41" s="330"/>
      <c r="J41" s="330"/>
      <c r="K41" s="330"/>
      <c r="L41" s="330"/>
      <c r="M41" s="330"/>
      <c r="N41" s="331"/>
      <c r="O41" s="217"/>
      <c r="P41" s="217"/>
      <c r="Q41" s="218"/>
      <c r="R41" s="219"/>
    </row>
    <row r="42" spans="1:18">
      <c r="A42" s="204" t="s">
        <v>138</v>
      </c>
      <c r="B42" s="204" t="s">
        <v>176</v>
      </c>
      <c r="C42" s="204" t="s">
        <v>177</v>
      </c>
      <c r="D42" s="327">
        <v>43541</v>
      </c>
      <c r="E42" s="328">
        <v>43771</v>
      </c>
      <c r="F42" s="329">
        <v>3080</v>
      </c>
      <c r="G42" s="330">
        <v>3615</v>
      </c>
      <c r="H42" s="330">
        <v>4036</v>
      </c>
      <c r="I42" s="330">
        <v>4057</v>
      </c>
      <c r="J42" s="330">
        <v>2300</v>
      </c>
      <c r="K42" s="330">
        <v>2832</v>
      </c>
      <c r="L42" s="330">
        <v>3248</v>
      </c>
      <c r="M42" s="330">
        <v>3424</v>
      </c>
      <c r="N42" s="331">
        <v>4199</v>
      </c>
      <c r="O42" s="217"/>
      <c r="P42" s="217"/>
      <c r="Q42" s="218"/>
      <c r="R42" s="219">
        <f t="shared" si="0"/>
        <v>30791</v>
      </c>
    </row>
    <row r="43" spans="1:18">
      <c r="A43" s="204" t="s">
        <v>138</v>
      </c>
      <c r="B43" s="204" t="s">
        <v>178</v>
      </c>
      <c r="C43" s="204" t="s">
        <v>179</v>
      </c>
      <c r="D43" s="327">
        <v>66282</v>
      </c>
      <c r="E43" s="328">
        <v>88075</v>
      </c>
      <c r="F43" s="329">
        <v>3304</v>
      </c>
      <c r="G43" s="330">
        <v>5214</v>
      </c>
      <c r="H43" s="330">
        <v>5941</v>
      </c>
      <c r="I43" s="330">
        <v>4696</v>
      </c>
      <c r="J43" s="330">
        <v>4482</v>
      </c>
      <c r="K43" s="330">
        <v>4956</v>
      </c>
      <c r="L43" s="330">
        <v>5124</v>
      </c>
      <c r="M43" s="330">
        <v>4577</v>
      </c>
      <c r="N43" s="331">
        <v>-5473</v>
      </c>
      <c r="O43" s="217"/>
      <c r="P43" s="217"/>
      <c r="Q43" s="218"/>
      <c r="R43" s="219">
        <f t="shared" si="0"/>
        <v>32821</v>
      </c>
    </row>
    <row r="44" spans="1:18">
      <c r="A44" s="204" t="s">
        <v>138</v>
      </c>
      <c r="B44" s="204" t="s">
        <v>180</v>
      </c>
      <c r="C44" s="204" t="s">
        <v>83</v>
      </c>
      <c r="D44" s="327">
        <v>236559</v>
      </c>
      <c r="E44" s="328">
        <v>213671</v>
      </c>
      <c r="F44" s="329">
        <v>8624</v>
      </c>
      <c r="G44" s="330">
        <v>11929</v>
      </c>
      <c r="H44" s="330">
        <v>24471</v>
      </c>
      <c r="I44" s="330">
        <v>16494</v>
      </c>
      <c r="J44" s="330">
        <v>18610</v>
      </c>
      <c r="K44" s="330">
        <v>16079</v>
      </c>
      <c r="L44" s="330">
        <v>15181</v>
      </c>
      <c r="M44" s="330">
        <v>15321</v>
      </c>
      <c r="N44" s="331">
        <v>17302</v>
      </c>
      <c r="O44" s="217"/>
      <c r="P44" s="217"/>
      <c r="Q44" s="218"/>
      <c r="R44" s="219">
        <f t="shared" si="0"/>
        <v>144011</v>
      </c>
    </row>
    <row r="45" spans="1:18">
      <c r="A45" s="204" t="s">
        <v>138</v>
      </c>
      <c r="B45" s="204" t="s">
        <v>181</v>
      </c>
      <c r="C45" s="204" t="s">
        <v>84</v>
      </c>
      <c r="D45" s="327">
        <v>63061</v>
      </c>
      <c r="E45" s="328">
        <v>63061</v>
      </c>
      <c r="F45" s="329">
        <v>4583</v>
      </c>
      <c r="G45" s="330">
        <v>2489</v>
      </c>
      <c r="H45" s="330">
        <v>3386</v>
      </c>
      <c r="I45" s="330">
        <v>2642</v>
      </c>
      <c r="J45" s="330">
        <v>5306</v>
      </c>
      <c r="K45" s="330">
        <v>4115</v>
      </c>
      <c r="L45" s="330">
        <v>3567</v>
      </c>
      <c r="M45" s="330">
        <v>4534</v>
      </c>
      <c r="N45" s="331">
        <v>4685</v>
      </c>
      <c r="O45" s="217"/>
      <c r="P45" s="217"/>
      <c r="Q45" s="218"/>
      <c r="R45" s="219">
        <f t="shared" si="0"/>
        <v>35307</v>
      </c>
    </row>
    <row r="46" spans="1:18">
      <c r="A46" s="204" t="s">
        <v>138</v>
      </c>
      <c r="B46" s="204" t="s">
        <v>182</v>
      </c>
      <c r="C46" s="204" t="s">
        <v>85</v>
      </c>
      <c r="D46" s="327">
        <v>110325</v>
      </c>
      <c r="E46" s="328">
        <v>110325</v>
      </c>
      <c r="F46" s="329">
        <v>4822</v>
      </c>
      <c r="G46" s="330">
        <v>10589</v>
      </c>
      <c r="H46" s="330">
        <v>10548</v>
      </c>
      <c r="I46" s="330">
        <v>8368</v>
      </c>
      <c r="J46" s="330">
        <v>8042</v>
      </c>
      <c r="K46" s="330">
        <v>8253</v>
      </c>
      <c r="L46" s="330">
        <v>8875</v>
      </c>
      <c r="M46" s="330">
        <v>8139</v>
      </c>
      <c r="N46" s="331">
        <v>8591</v>
      </c>
      <c r="O46" s="217"/>
      <c r="P46" s="217"/>
      <c r="Q46" s="218"/>
      <c r="R46" s="219">
        <f t="shared" si="0"/>
        <v>76227</v>
      </c>
    </row>
    <row r="47" spans="1:18">
      <c r="A47" s="204" t="s">
        <v>147</v>
      </c>
      <c r="B47" s="204" t="s">
        <v>183</v>
      </c>
      <c r="C47" s="204" t="s">
        <v>86</v>
      </c>
      <c r="D47" s="327">
        <v>242475</v>
      </c>
      <c r="E47" s="328">
        <v>248870</v>
      </c>
      <c r="F47" s="329">
        <v>3184</v>
      </c>
      <c r="G47" s="330">
        <v>20859</v>
      </c>
      <c r="H47" s="330">
        <v>14499</v>
      </c>
      <c r="I47" s="330">
        <v>18920</v>
      </c>
      <c r="J47" s="330">
        <v>10904</v>
      </c>
      <c r="K47" s="330">
        <v>20062</v>
      </c>
      <c r="L47" s="330">
        <v>15407</v>
      </c>
      <c r="M47" s="330">
        <v>21147</v>
      </c>
      <c r="N47" s="331">
        <v>16680</v>
      </c>
      <c r="O47" s="217"/>
      <c r="P47" s="217"/>
      <c r="Q47" s="218"/>
      <c r="R47" s="219">
        <f t="shared" si="0"/>
        <v>141662</v>
      </c>
    </row>
    <row r="48" spans="1:18">
      <c r="A48" s="204"/>
      <c r="B48" s="204"/>
      <c r="C48" s="204"/>
      <c r="D48" s="327"/>
      <c r="E48" s="328"/>
      <c r="F48" s="329"/>
      <c r="G48" s="330"/>
      <c r="H48" s="330"/>
      <c r="I48" s="330"/>
      <c r="J48" s="330"/>
      <c r="K48" s="330"/>
      <c r="L48" s="330"/>
      <c r="M48" s="330"/>
      <c r="N48" s="331"/>
      <c r="O48" s="217"/>
      <c r="P48" s="217"/>
      <c r="Q48" s="218"/>
      <c r="R48" s="219"/>
    </row>
    <row r="49" spans="1:18">
      <c r="A49" s="204" t="s">
        <v>138</v>
      </c>
      <c r="B49" s="204" t="s">
        <v>184</v>
      </c>
      <c r="C49" s="204" t="s">
        <v>87</v>
      </c>
      <c r="D49" s="327">
        <v>30426</v>
      </c>
      <c r="E49" s="328">
        <v>27547</v>
      </c>
      <c r="F49" s="329">
        <v>3126</v>
      </c>
      <c r="G49" s="330">
        <v>2614</v>
      </c>
      <c r="H49" s="330">
        <v>2946</v>
      </c>
      <c r="I49" s="330">
        <v>1605</v>
      </c>
      <c r="J49" s="330"/>
      <c r="K49" s="330">
        <v>1379</v>
      </c>
      <c r="L49" s="330">
        <v>2240</v>
      </c>
      <c r="M49" s="330">
        <v>2091</v>
      </c>
      <c r="N49" s="331">
        <v>1341</v>
      </c>
      <c r="O49" s="217"/>
      <c r="P49" s="217"/>
      <c r="Q49" s="218"/>
      <c r="R49" s="219">
        <f t="shared" si="0"/>
        <v>17342</v>
      </c>
    </row>
    <row r="50" spans="1:18">
      <c r="A50" s="204" t="s">
        <v>138</v>
      </c>
      <c r="B50" s="204" t="s">
        <v>185</v>
      </c>
      <c r="C50" s="204" t="s">
        <v>88</v>
      </c>
      <c r="D50" s="327">
        <v>45727</v>
      </c>
      <c r="E50" s="328">
        <v>46351</v>
      </c>
      <c r="F50" s="329">
        <v>2537</v>
      </c>
      <c r="G50" s="330">
        <v>3765</v>
      </c>
      <c r="H50" s="330">
        <v>3360</v>
      </c>
      <c r="I50" s="330">
        <v>3495</v>
      </c>
      <c r="J50" s="330">
        <v>3904</v>
      </c>
      <c r="K50" s="330">
        <v>4847</v>
      </c>
      <c r="L50" s="330">
        <v>3648</v>
      </c>
      <c r="M50" s="330">
        <v>2597</v>
      </c>
      <c r="N50" s="331"/>
      <c r="O50" s="217"/>
      <c r="P50" s="217"/>
      <c r="Q50" s="218"/>
      <c r="R50" s="219">
        <f t="shared" si="0"/>
        <v>28153</v>
      </c>
    </row>
    <row r="51" spans="1:18">
      <c r="A51" s="204" t="s">
        <v>138</v>
      </c>
      <c r="B51" s="204" t="s">
        <v>186</v>
      </c>
      <c r="C51" s="204" t="s">
        <v>187</v>
      </c>
      <c r="D51" s="327">
        <v>19669</v>
      </c>
      <c r="E51" s="328">
        <v>20646</v>
      </c>
      <c r="F51" s="329">
        <v>1188</v>
      </c>
      <c r="G51" s="330">
        <v>996</v>
      </c>
      <c r="H51" s="330">
        <v>627</v>
      </c>
      <c r="I51" s="330">
        <v>627</v>
      </c>
      <c r="J51" s="330">
        <v>990</v>
      </c>
      <c r="K51" s="330">
        <v>1176</v>
      </c>
      <c r="L51" s="330">
        <v>1160</v>
      </c>
      <c r="M51" s="330">
        <v>1693</v>
      </c>
      <c r="N51" s="331">
        <v>2063</v>
      </c>
      <c r="O51" s="217"/>
      <c r="P51" s="217"/>
      <c r="Q51" s="218"/>
      <c r="R51" s="219">
        <f t="shared" si="0"/>
        <v>10520</v>
      </c>
    </row>
    <row r="52" spans="1:18">
      <c r="A52" s="204" t="s">
        <v>138</v>
      </c>
      <c r="B52" s="204" t="s">
        <v>188</v>
      </c>
      <c r="C52" s="204" t="s">
        <v>90</v>
      </c>
      <c r="D52" s="327">
        <v>55550</v>
      </c>
      <c r="E52" s="328">
        <v>67421</v>
      </c>
      <c r="F52" s="329">
        <v>2043</v>
      </c>
      <c r="G52" s="330">
        <v>2892</v>
      </c>
      <c r="H52" s="330">
        <v>3716</v>
      </c>
      <c r="I52" s="330">
        <v>3494</v>
      </c>
      <c r="J52" s="330">
        <v>3090</v>
      </c>
      <c r="K52" s="330">
        <v>3673</v>
      </c>
      <c r="L52" s="330">
        <v>3261</v>
      </c>
      <c r="M52" s="330">
        <v>3143</v>
      </c>
      <c r="N52" s="331">
        <v>2762</v>
      </c>
      <c r="O52" s="217"/>
      <c r="P52" s="217"/>
      <c r="Q52" s="218"/>
      <c r="R52" s="219">
        <f t="shared" si="0"/>
        <v>28074</v>
      </c>
    </row>
    <row r="53" spans="1:18">
      <c r="A53" s="204" t="s">
        <v>138</v>
      </c>
      <c r="B53" s="204" t="s">
        <v>189</v>
      </c>
      <c r="C53" s="204" t="s">
        <v>91</v>
      </c>
      <c r="D53" s="327">
        <v>41522</v>
      </c>
      <c r="E53" s="328">
        <v>36552</v>
      </c>
      <c r="F53" s="329">
        <v>2214</v>
      </c>
      <c r="G53" s="330">
        <v>2090</v>
      </c>
      <c r="H53" s="330">
        <v>2839</v>
      </c>
      <c r="I53" s="330">
        <v>2117</v>
      </c>
      <c r="J53" s="330">
        <v>3306</v>
      </c>
      <c r="K53" s="330">
        <v>3122</v>
      </c>
      <c r="L53" s="330">
        <v>2212</v>
      </c>
      <c r="M53" s="330">
        <v>2093</v>
      </c>
      <c r="N53" s="331">
        <v>1903</v>
      </c>
      <c r="O53" s="217"/>
      <c r="P53" s="217"/>
      <c r="Q53" s="218"/>
      <c r="R53" s="219">
        <f t="shared" si="0"/>
        <v>21896</v>
      </c>
    </row>
    <row r="54" spans="1:18">
      <c r="A54" s="204" t="s">
        <v>147</v>
      </c>
      <c r="B54" s="204" t="s">
        <v>190</v>
      </c>
      <c r="C54" s="204" t="s">
        <v>92</v>
      </c>
      <c r="D54" s="327">
        <v>154438</v>
      </c>
      <c r="E54" s="328">
        <v>192489</v>
      </c>
      <c r="F54" s="329">
        <v>5306</v>
      </c>
      <c r="G54" s="330">
        <v>7702</v>
      </c>
      <c r="H54" s="330">
        <v>9224</v>
      </c>
      <c r="I54" s="330">
        <v>12689</v>
      </c>
      <c r="J54" s="330">
        <v>13161</v>
      </c>
      <c r="K54" s="330">
        <v>22836</v>
      </c>
      <c r="L54" s="330">
        <v>8621</v>
      </c>
      <c r="M54" s="330">
        <v>20598</v>
      </c>
      <c r="N54" s="331">
        <v>17520</v>
      </c>
      <c r="O54" s="217"/>
      <c r="P54" s="217"/>
      <c r="Q54" s="218"/>
      <c r="R54" s="219">
        <f t="shared" si="0"/>
        <v>117657</v>
      </c>
    </row>
    <row r="55" spans="1:18">
      <c r="A55" s="204"/>
      <c r="B55" s="204"/>
      <c r="C55" s="204"/>
      <c r="D55" s="214"/>
      <c r="E55" s="215"/>
      <c r="F55" s="216"/>
      <c r="G55" s="217"/>
      <c r="H55" s="217"/>
      <c r="I55" s="217"/>
      <c r="J55" s="217"/>
      <c r="K55" s="217"/>
      <c r="L55" s="217"/>
      <c r="M55" s="217"/>
      <c r="N55" s="217"/>
      <c r="O55" s="217"/>
      <c r="P55" s="217"/>
      <c r="Q55" s="218"/>
      <c r="R55" s="219"/>
    </row>
    <row r="56" spans="1:18">
      <c r="A56" s="204" t="s">
        <v>138</v>
      </c>
      <c r="B56" s="204" t="s">
        <v>191</v>
      </c>
      <c r="C56" s="204" t="s">
        <v>93</v>
      </c>
      <c r="D56" s="214">
        <v>33314</v>
      </c>
      <c r="E56" s="215">
        <v>33314</v>
      </c>
      <c r="F56" s="216">
        <v>1494</v>
      </c>
      <c r="G56" s="217">
        <v>1599</v>
      </c>
      <c r="H56" s="217">
        <v>1544</v>
      </c>
      <c r="I56" s="217">
        <v>1670</v>
      </c>
      <c r="J56" s="217">
        <v>2463</v>
      </c>
      <c r="K56" s="217">
        <v>4576</v>
      </c>
      <c r="L56" s="217">
        <v>4576</v>
      </c>
      <c r="M56" s="217">
        <v>2092</v>
      </c>
      <c r="N56" s="217">
        <v>3799</v>
      </c>
      <c r="O56" s="217"/>
      <c r="P56" s="217"/>
      <c r="Q56" s="218"/>
      <c r="R56" s="219">
        <f t="shared" si="0"/>
        <v>23813</v>
      </c>
    </row>
    <row r="57" spans="1:18">
      <c r="A57" s="204" t="s">
        <v>138</v>
      </c>
      <c r="B57" s="204" t="s">
        <v>192</v>
      </c>
      <c r="C57" s="204" t="s">
        <v>94</v>
      </c>
      <c r="D57" s="214">
        <v>1589733</v>
      </c>
      <c r="E57" s="215">
        <v>1596453</v>
      </c>
      <c r="F57" s="216">
        <v>133381</v>
      </c>
      <c r="G57" s="217">
        <v>162482</v>
      </c>
      <c r="H57" s="217">
        <v>129783</v>
      </c>
      <c r="I57" s="217">
        <v>143029</v>
      </c>
      <c r="J57" s="217">
        <v>130797</v>
      </c>
      <c r="K57" s="217">
        <v>131726</v>
      </c>
      <c r="L57" s="217">
        <v>130995</v>
      </c>
      <c r="M57" s="217">
        <v>63423</v>
      </c>
      <c r="N57" s="217">
        <v>135601</v>
      </c>
      <c r="O57" s="217"/>
      <c r="P57" s="217"/>
      <c r="Q57" s="218"/>
      <c r="R57" s="219">
        <f t="shared" si="0"/>
        <v>1161217</v>
      </c>
    </row>
    <row r="58" spans="1:18">
      <c r="A58" s="204" t="s">
        <v>138</v>
      </c>
      <c r="B58" s="204" t="s">
        <v>193</v>
      </c>
      <c r="C58" s="204" t="s">
        <v>95</v>
      </c>
      <c r="D58" s="214">
        <v>11303</v>
      </c>
      <c r="E58" s="215">
        <v>11303</v>
      </c>
      <c r="F58" s="216">
        <v>749</v>
      </c>
      <c r="G58" s="217">
        <v>1035</v>
      </c>
      <c r="H58" s="217">
        <v>1498</v>
      </c>
      <c r="I58" s="217">
        <v>1098</v>
      </c>
      <c r="J58" s="217">
        <v>889</v>
      </c>
      <c r="K58" s="217">
        <v>989</v>
      </c>
      <c r="L58" s="217">
        <v>1025</v>
      </c>
      <c r="M58" s="217">
        <v>1369</v>
      </c>
      <c r="N58" s="217"/>
      <c r="O58" s="217"/>
      <c r="P58" s="217"/>
      <c r="Q58" s="218"/>
      <c r="R58" s="219">
        <f t="shared" si="0"/>
        <v>8652</v>
      </c>
    </row>
    <row r="59" spans="1:18">
      <c r="A59" s="204" t="s">
        <v>138</v>
      </c>
      <c r="B59" s="204" t="s">
        <v>194</v>
      </c>
      <c r="C59" s="204" t="s">
        <v>96</v>
      </c>
      <c r="D59" s="214">
        <v>136211</v>
      </c>
      <c r="E59" s="215">
        <v>136211</v>
      </c>
      <c r="F59" s="216">
        <v>9783</v>
      </c>
      <c r="G59" s="217">
        <v>14276</v>
      </c>
      <c r="H59" s="217">
        <v>10611</v>
      </c>
      <c r="I59" s="217">
        <v>11505</v>
      </c>
      <c r="J59" s="217">
        <v>9723</v>
      </c>
      <c r="K59" s="217">
        <v>10537</v>
      </c>
      <c r="L59" s="217">
        <v>14323</v>
      </c>
      <c r="M59" s="217">
        <v>9836</v>
      </c>
      <c r="N59" s="217">
        <v>8692</v>
      </c>
      <c r="O59" s="217"/>
      <c r="P59" s="217"/>
      <c r="Q59" s="218"/>
      <c r="R59" s="219">
        <f t="shared" si="0"/>
        <v>99286</v>
      </c>
    </row>
    <row r="60" spans="1:18">
      <c r="A60" s="204" t="s">
        <v>138</v>
      </c>
      <c r="B60" s="204" t="s">
        <v>195</v>
      </c>
      <c r="C60" s="204" t="s">
        <v>97</v>
      </c>
      <c r="D60" s="214">
        <v>49534</v>
      </c>
      <c r="E60" s="215">
        <v>42190</v>
      </c>
      <c r="F60" s="216">
        <v>1720</v>
      </c>
      <c r="G60" s="217">
        <v>3183</v>
      </c>
      <c r="H60" s="217">
        <v>2353</v>
      </c>
      <c r="I60" s="217">
        <v>3123</v>
      </c>
      <c r="J60" s="217">
        <v>3423</v>
      </c>
      <c r="K60" s="217">
        <v>3511</v>
      </c>
      <c r="L60" s="217">
        <v>2902</v>
      </c>
      <c r="M60" s="217">
        <v>2752</v>
      </c>
      <c r="N60" s="217">
        <v>2602</v>
      </c>
      <c r="O60" s="217"/>
      <c r="P60" s="217"/>
      <c r="Q60" s="218"/>
      <c r="R60" s="219">
        <f t="shared" si="0"/>
        <v>25569</v>
      </c>
    </row>
    <row r="61" spans="1:18">
      <c r="A61" s="204" t="s">
        <v>138</v>
      </c>
      <c r="B61" s="204" t="s">
        <v>196</v>
      </c>
      <c r="C61" s="204" t="s">
        <v>98</v>
      </c>
      <c r="D61" s="214">
        <v>46135</v>
      </c>
      <c r="E61" s="215">
        <v>46135</v>
      </c>
      <c r="F61" s="216">
        <v>1628</v>
      </c>
      <c r="G61" s="217">
        <v>1689</v>
      </c>
      <c r="H61" s="217">
        <v>3107</v>
      </c>
      <c r="I61" s="217">
        <v>2425</v>
      </c>
      <c r="J61" s="217">
        <v>3187</v>
      </c>
      <c r="K61" s="217">
        <v>3570</v>
      </c>
      <c r="L61" s="217">
        <v>3165</v>
      </c>
      <c r="M61" s="217">
        <v>1988</v>
      </c>
      <c r="N61" s="217">
        <v>2677</v>
      </c>
      <c r="O61" s="217"/>
      <c r="P61" s="217"/>
      <c r="Q61" s="218"/>
      <c r="R61" s="219">
        <f t="shared" si="0"/>
        <v>23436</v>
      </c>
    </row>
    <row r="62" spans="1:18">
      <c r="A62" s="204" t="s">
        <v>147</v>
      </c>
      <c r="B62" s="204" t="s">
        <v>197</v>
      </c>
      <c r="C62" s="204" t="s">
        <v>198</v>
      </c>
      <c r="D62" s="214">
        <v>431051</v>
      </c>
      <c r="E62" s="215">
        <v>434318</v>
      </c>
      <c r="F62" s="216">
        <v>11181</v>
      </c>
      <c r="G62" s="217">
        <v>28743</v>
      </c>
      <c r="H62" s="217">
        <v>20907</v>
      </c>
      <c r="I62" s="217">
        <v>30286</v>
      </c>
      <c r="J62" s="217">
        <v>53805</v>
      </c>
      <c r="K62" s="217">
        <v>50954</v>
      </c>
      <c r="L62" s="217">
        <v>33242</v>
      </c>
      <c r="M62" s="217">
        <v>28417</v>
      </c>
      <c r="N62" s="217">
        <v>38237</v>
      </c>
      <c r="O62" s="217"/>
      <c r="P62" s="217"/>
      <c r="Q62" s="218"/>
      <c r="R62" s="219">
        <f t="shared" si="0"/>
        <v>295772</v>
      </c>
    </row>
    <row r="63" spans="1:18">
      <c r="A63" s="204"/>
      <c r="B63" s="204"/>
      <c r="C63" s="204"/>
      <c r="D63" s="214"/>
      <c r="E63" s="215"/>
      <c r="F63" s="216"/>
      <c r="G63" s="217"/>
      <c r="H63" s="217"/>
      <c r="I63" s="217"/>
      <c r="J63" s="217"/>
      <c r="K63" s="217"/>
      <c r="L63" s="217"/>
      <c r="M63" s="217"/>
      <c r="N63" s="217"/>
      <c r="O63" s="217"/>
      <c r="P63" s="217"/>
      <c r="Q63" s="218"/>
      <c r="R63" s="219"/>
    </row>
    <row r="64" spans="1:18">
      <c r="A64" s="204" t="s">
        <v>138</v>
      </c>
      <c r="B64" s="204" t="s">
        <v>199</v>
      </c>
      <c r="C64" s="204" t="s">
        <v>100</v>
      </c>
      <c r="D64" s="214">
        <v>76174</v>
      </c>
      <c r="E64" s="215">
        <v>76174</v>
      </c>
      <c r="F64" s="216">
        <v>4108</v>
      </c>
      <c r="G64" s="217">
        <v>4854</v>
      </c>
      <c r="H64" s="217">
        <v>4466</v>
      </c>
      <c r="I64" s="217">
        <v>4081</v>
      </c>
      <c r="J64" s="217">
        <v>5440</v>
      </c>
      <c r="K64" s="217">
        <v>5308</v>
      </c>
      <c r="L64" s="217">
        <v>5740</v>
      </c>
      <c r="M64" s="217">
        <v>4543</v>
      </c>
      <c r="N64" s="217">
        <v>4447</v>
      </c>
      <c r="O64" s="217"/>
      <c r="P64" s="217"/>
      <c r="Q64" s="218"/>
      <c r="R64" s="219">
        <f t="shared" si="0"/>
        <v>42987</v>
      </c>
    </row>
    <row r="65" spans="1:18">
      <c r="A65" s="204" t="s">
        <v>138</v>
      </c>
      <c r="B65" s="204" t="s">
        <v>200</v>
      </c>
      <c r="C65" s="204" t="s">
        <v>101</v>
      </c>
      <c r="D65" s="214">
        <v>750901</v>
      </c>
      <c r="E65" s="215">
        <v>761690</v>
      </c>
      <c r="F65" s="216">
        <v>15748</v>
      </c>
      <c r="G65" s="217">
        <v>77694</v>
      </c>
      <c r="H65" s="217">
        <v>70944</v>
      </c>
      <c r="I65" s="217">
        <v>55814</v>
      </c>
      <c r="J65" s="217">
        <v>58460</v>
      </c>
      <c r="K65" s="217">
        <v>64120</v>
      </c>
      <c r="L65" s="217">
        <v>57961</v>
      </c>
      <c r="M65" s="217">
        <v>56460</v>
      </c>
      <c r="N65" s="217">
        <v>55667</v>
      </c>
      <c r="O65" s="217"/>
      <c r="P65" s="217"/>
      <c r="Q65" s="218"/>
      <c r="R65" s="219">
        <f t="shared" si="0"/>
        <v>512868</v>
      </c>
    </row>
    <row r="66" spans="1:18">
      <c r="A66" s="204" t="s">
        <v>138</v>
      </c>
      <c r="B66" s="204" t="s">
        <v>201</v>
      </c>
      <c r="C66" s="204" t="s">
        <v>102</v>
      </c>
      <c r="D66" s="214">
        <v>43885</v>
      </c>
      <c r="E66" s="215">
        <v>43885</v>
      </c>
      <c r="F66" s="216">
        <v>2103</v>
      </c>
      <c r="G66" s="217">
        <v>3024</v>
      </c>
      <c r="H66" s="217">
        <v>4131</v>
      </c>
      <c r="I66" s="217">
        <v>3838</v>
      </c>
      <c r="J66" s="217">
        <v>3251</v>
      </c>
      <c r="K66" s="217">
        <v>3295</v>
      </c>
      <c r="L66" s="217">
        <v>2183</v>
      </c>
      <c r="M66" s="217">
        <v>2981</v>
      </c>
      <c r="N66" s="217">
        <v>2780</v>
      </c>
      <c r="O66" s="217"/>
      <c r="P66" s="217"/>
      <c r="Q66" s="218"/>
      <c r="R66" s="219">
        <f t="shared" si="0"/>
        <v>27586</v>
      </c>
    </row>
    <row r="67" spans="1:18">
      <c r="A67" s="204" t="s">
        <v>138</v>
      </c>
      <c r="B67" s="204" t="s">
        <v>202</v>
      </c>
      <c r="C67" s="204" t="s">
        <v>103</v>
      </c>
      <c r="D67" s="214">
        <v>29805</v>
      </c>
      <c r="E67" s="215">
        <v>33243</v>
      </c>
      <c r="F67" s="216">
        <v>1093</v>
      </c>
      <c r="G67" s="217">
        <v>1532</v>
      </c>
      <c r="H67" s="217">
        <v>1318</v>
      </c>
      <c r="I67" s="217">
        <v>2190</v>
      </c>
      <c r="J67" s="217"/>
      <c r="K67" s="217"/>
      <c r="L67" s="217">
        <v>2800</v>
      </c>
      <c r="M67" s="217">
        <v>968</v>
      </c>
      <c r="N67" s="217"/>
      <c r="O67" s="217"/>
      <c r="P67" s="217"/>
      <c r="Q67" s="218"/>
      <c r="R67" s="219">
        <f t="shared" si="0"/>
        <v>9901</v>
      </c>
    </row>
    <row r="68" spans="1:18">
      <c r="A68" s="204" t="s">
        <v>147</v>
      </c>
      <c r="B68" s="204" t="s">
        <v>203</v>
      </c>
      <c r="C68" s="204" t="s">
        <v>104</v>
      </c>
      <c r="D68" s="214">
        <v>258589</v>
      </c>
      <c r="E68" s="215">
        <v>297592</v>
      </c>
      <c r="F68" s="216">
        <v>10161</v>
      </c>
      <c r="G68" s="217">
        <v>30916</v>
      </c>
      <c r="H68" s="217">
        <v>23219</v>
      </c>
      <c r="I68" s="217">
        <v>26286</v>
      </c>
      <c r="J68" s="217">
        <v>25566</v>
      </c>
      <c r="K68" s="217">
        <v>21507</v>
      </c>
      <c r="L68" s="217">
        <v>26183</v>
      </c>
      <c r="M68" s="217">
        <v>22441</v>
      </c>
      <c r="N68" s="217">
        <v>-28571</v>
      </c>
      <c r="O68" s="217"/>
      <c r="P68" s="217"/>
      <c r="Q68" s="218"/>
      <c r="R68" s="219">
        <f t="shared" si="0"/>
        <v>157708</v>
      </c>
    </row>
    <row r="69" spans="1:18">
      <c r="A69" s="204"/>
      <c r="B69" s="204"/>
      <c r="C69" s="204"/>
      <c r="D69" s="214"/>
      <c r="E69" s="215"/>
      <c r="F69" s="216"/>
      <c r="G69" s="217"/>
      <c r="H69" s="217"/>
      <c r="I69" s="217"/>
      <c r="J69" s="217"/>
      <c r="K69" s="217"/>
      <c r="L69" s="217"/>
      <c r="M69" s="217"/>
      <c r="N69" s="217"/>
      <c r="O69" s="217"/>
      <c r="P69" s="217"/>
      <c r="Q69" s="218"/>
      <c r="R69" s="219"/>
    </row>
    <row r="70" spans="1:18">
      <c r="A70" s="204" t="s">
        <v>138</v>
      </c>
      <c r="B70" s="204" t="s">
        <v>204</v>
      </c>
      <c r="C70" s="204" t="s">
        <v>105</v>
      </c>
      <c r="D70" s="214">
        <v>30979</v>
      </c>
      <c r="E70" s="215">
        <v>31591</v>
      </c>
      <c r="F70" s="216">
        <v>1669</v>
      </c>
      <c r="G70" s="217">
        <v>1594</v>
      </c>
      <c r="H70" s="217">
        <v>1948</v>
      </c>
      <c r="I70" s="217">
        <v>3780</v>
      </c>
      <c r="J70" s="217">
        <v>1806</v>
      </c>
      <c r="K70" s="217">
        <v>3023</v>
      </c>
      <c r="L70" s="217">
        <v>1794</v>
      </c>
      <c r="M70" s="217">
        <v>2169</v>
      </c>
      <c r="N70" s="217">
        <v>3765</v>
      </c>
      <c r="O70" s="217"/>
      <c r="P70" s="217"/>
      <c r="Q70" s="218"/>
      <c r="R70" s="219">
        <f t="shared" si="0"/>
        <v>21548</v>
      </c>
    </row>
    <row r="71" spans="1:18">
      <c r="A71" s="204" t="s">
        <v>138</v>
      </c>
      <c r="B71" s="204" t="s">
        <v>205</v>
      </c>
      <c r="C71" s="204" t="s">
        <v>206</v>
      </c>
      <c r="D71" s="214">
        <v>22386</v>
      </c>
      <c r="E71" s="215">
        <v>21079</v>
      </c>
      <c r="F71" s="216">
        <v>1351</v>
      </c>
      <c r="G71" s="217">
        <v>1628</v>
      </c>
      <c r="H71" s="217">
        <v>2152</v>
      </c>
      <c r="I71" s="217">
        <v>1630</v>
      </c>
      <c r="J71" s="217">
        <v>1786</v>
      </c>
      <c r="K71" s="217">
        <v>2089</v>
      </c>
      <c r="L71" s="217">
        <v>1375</v>
      </c>
      <c r="M71" s="217">
        <v>1762</v>
      </c>
      <c r="N71" s="217">
        <v>2169</v>
      </c>
      <c r="O71" s="217"/>
      <c r="P71" s="217"/>
      <c r="Q71" s="218"/>
      <c r="R71" s="219">
        <f t="shared" si="0"/>
        <v>15942</v>
      </c>
    </row>
    <row r="72" spans="1:18">
      <c r="A72" s="204" t="s">
        <v>138</v>
      </c>
      <c r="B72" s="204" t="s">
        <v>207</v>
      </c>
      <c r="C72" s="204" t="s">
        <v>107</v>
      </c>
      <c r="D72" s="214">
        <v>196817</v>
      </c>
      <c r="E72" s="215">
        <v>207595</v>
      </c>
      <c r="F72" s="216">
        <v>22067</v>
      </c>
      <c r="G72" s="217">
        <v>15916</v>
      </c>
      <c r="H72" s="217">
        <v>17331</v>
      </c>
      <c r="I72" s="217">
        <v>12118</v>
      </c>
      <c r="J72" s="217">
        <v>10653</v>
      </c>
      <c r="K72" s="217">
        <v>11069</v>
      </c>
      <c r="L72" s="217">
        <v>10598</v>
      </c>
      <c r="M72" s="217">
        <v>14315</v>
      </c>
      <c r="N72" s="217">
        <v>12841</v>
      </c>
      <c r="O72" s="217"/>
      <c r="P72" s="217"/>
      <c r="Q72" s="218"/>
      <c r="R72" s="219">
        <f t="shared" si="0"/>
        <v>126908</v>
      </c>
    </row>
    <row r="73" spans="1:18">
      <c r="A73" s="204" t="s">
        <v>138</v>
      </c>
      <c r="B73" s="204" t="s">
        <v>208</v>
      </c>
      <c r="C73" s="204" t="s">
        <v>108</v>
      </c>
      <c r="D73" s="214">
        <v>36787</v>
      </c>
      <c r="E73" s="215">
        <v>69981</v>
      </c>
      <c r="F73" s="216">
        <v>1633</v>
      </c>
      <c r="G73" s="217">
        <v>1471</v>
      </c>
      <c r="H73" s="217">
        <v>2633</v>
      </c>
      <c r="I73" s="217">
        <v>2288</v>
      </c>
      <c r="J73" s="217">
        <v>2631</v>
      </c>
      <c r="K73" s="217">
        <v>2807</v>
      </c>
      <c r="L73" s="217">
        <v>2822</v>
      </c>
      <c r="M73" s="217">
        <v>10037</v>
      </c>
      <c r="N73" s="217">
        <v>29678</v>
      </c>
      <c r="O73" s="217"/>
      <c r="P73" s="217"/>
      <c r="Q73" s="218"/>
      <c r="R73" s="219">
        <f t="shared" si="0"/>
        <v>56000</v>
      </c>
    </row>
    <row r="74" spans="1:18">
      <c r="A74" s="204" t="s">
        <v>138</v>
      </c>
      <c r="B74" s="204" t="s">
        <v>209</v>
      </c>
      <c r="C74" s="204" t="s">
        <v>109</v>
      </c>
      <c r="D74" s="214">
        <v>84908</v>
      </c>
      <c r="E74" s="215">
        <v>82214</v>
      </c>
      <c r="F74" s="216">
        <v>6906</v>
      </c>
      <c r="G74" s="217">
        <v>5240</v>
      </c>
      <c r="H74" s="217">
        <v>8566</v>
      </c>
      <c r="I74" s="217">
        <v>5996</v>
      </c>
      <c r="J74" s="217">
        <v>8007</v>
      </c>
      <c r="K74" s="217">
        <v>7349</v>
      </c>
      <c r="L74" s="217">
        <v>7201</v>
      </c>
      <c r="M74" s="217">
        <v>3745</v>
      </c>
      <c r="N74" s="217">
        <v>6406</v>
      </c>
      <c r="O74" s="217"/>
      <c r="P74" s="217"/>
      <c r="Q74" s="218"/>
      <c r="R74" s="219">
        <f t="shared" si="0"/>
        <v>59416</v>
      </c>
    </row>
    <row r="75" spans="1:18">
      <c r="A75" s="204" t="s">
        <v>147</v>
      </c>
      <c r="B75" s="204" t="s">
        <v>210</v>
      </c>
      <c r="C75" s="204" t="s">
        <v>110</v>
      </c>
      <c r="D75" s="214">
        <v>171059</v>
      </c>
      <c r="E75" s="215">
        <v>211164</v>
      </c>
      <c r="F75" s="216">
        <v>6488</v>
      </c>
      <c r="G75" s="217">
        <v>11341</v>
      </c>
      <c r="H75" s="217">
        <v>14658</v>
      </c>
      <c r="I75" s="217">
        <v>12110</v>
      </c>
      <c r="J75" s="217">
        <v>12427</v>
      </c>
      <c r="K75" s="217">
        <v>10255</v>
      </c>
      <c r="L75" s="217">
        <v>8388</v>
      </c>
      <c r="M75" s="217">
        <v>13563</v>
      </c>
      <c r="N75" s="217">
        <v>13624</v>
      </c>
      <c r="O75" s="217"/>
      <c r="P75" s="217"/>
      <c r="Q75" s="218"/>
      <c r="R75" s="219">
        <f t="shared" si="0"/>
        <v>102854</v>
      </c>
    </row>
    <row r="76" spans="1:18" ht="13.5" thickBot="1">
      <c r="D76" s="212"/>
      <c r="E76" s="212"/>
      <c r="F76" s="212"/>
      <c r="G76" s="212"/>
      <c r="H76" s="212"/>
      <c r="I76" s="212"/>
      <c r="J76" s="212"/>
      <c r="K76" s="212"/>
      <c r="L76" s="212"/>
      <c r="M76" s="212"/>
      <c r="N76" s="212"/>
      <c r="O76" s="212"/>
      <c r="P76" s="212"/>
      <c r="Q76" s="212"/>
      <c r="R76" s="212"/>
    </row>
    <row r="77" spans="1:18" ht="13.5" thickBot="1">
      <c r="B77" s="613" t="s">
        <v>226</v>
      </c>
      <c r="C77" s="514"/>
      <c r="D77" s="220">
        <f>SUM(D5:D75)</f>
        <v>29433136</v>
      </c>
      <c r="E77" s="221">
        <f t="shared" ref="E77:R77" si="1">SUM(E5:E75)</f>
        <v>29824925</v>
      </c>
      <c r="F77" s="221">
        <f t="shared" si="1"/>
        <v>2044723</v>
      </c>
      <c r="G77" s="221">
        <f t="shared" si="1"/>
        <v>2364293</v>
      </c>
      <c r="H77" s="221">
        <f t="shared" si="1"/>
        <v>2257099</v>
      </c>
      <c r="I77" s="221">
        <f t="shared" si="1"/>
        <v>2426917</v>
      </c>
      <c r="J77" s="221">
        <f t="shared" si="1"/>
        <v>2503962</v>
      </c>
      <c r="K77" s="221">
        <f t="shared" si="1"/>
        <v>2402855</v>
      </c>
      <c r="L77" s="221">
        <f t="shared" si="1"/>
        <v>2174774</v>
      </c>
      <c r="M77" s="221">
        <f t="shared" si="1"/>
        <v>2057145</v>
      </c>
      <c r="N77" s="221">
        <f t="shared" si="1"/>
        <v>2134450</v>
      </c>
      <c r="O77" s="221">
        <f t="shared" si="1"/>
        <v>0</v>
      </c>
      <c r="P77" s="221">
        <f t="shared" si="1"/>
        <v>0</v>
      </c>
      <c r="Q77" s="221">
        <f t="shared" si="1"/>
        <v>0</v>
      </c>
      <c r="R77" s="222">
        <f t="shared" si="1"/>
        <v>20366218</v>
      </c>
    </row>
    <row r="78" spans="1:18">
      <c r="R78" s="211"/>
    </row>
    <row r="79" spans="1:18">
      <c r="R79" s="211"/>
    </row>
    <row r="108" spans="2:18" ht="13.5" thickBot="1"/>
    <row r="109" spans="2:18" ht="13.5" thickBot="1">
      <c r="B109" s="613" t="s">
        <v>227</v>
      </c>
      <c r="C109" s="514"/>
      <c r="D109" s="224">
        <v>158873123</v>
      </c>
      <c r="E109" s="225">
        <v>166335333</v>
      </c>
      <c r="F109" s="225">
        <v>10684425</v>
      </c>
      <c r="G109" s="225">
        <v>13749987</v>
      </c>
      <c r="H109" s="225">
        <v>13707822</v>
      </c>
      <c r="I109" s="225">
        <v>13107000</v>
      </c>
      <c r="J109" s="225">
        <v>13141097</v>
      </c>
      <c r="K109" s="225">
        <v>13926977</v>
      </c>
      <c r="L109" s="225">
        <v>11460665</v>
      </c>
      <c r="M109" s="225">
        <v>12062154</v>
      </c>
      <c r="N109" s="225">
        <v>13033246</v>
      </c>
      <c r="O109" s="225"/>
      <c r="P109" s="225"/>
      <c r="Q109" s="225"/>
      <c r="R109" s="222">
        <f>SUM(F109:Q109)</f>
        <v>114873373</v>
      </c>
    </row>
    <row r="110" spans="2:18" ht="13.5" thickBot="1">
      <c r="B110" s="613" t="s">
        <v>226</v>
      </c>
      <c r="C110" s="514"/>
      <c r="D110" s="224">
        <f>D77</f>
        <v>29433136</v>
      </c>
      <c r="E110" s="225">
        <f t="shared" ref="E110:R110" si="2">E77</f>
        <v>29824925</v>
      </c>
      <c r="F110" s="225">
        <f t="shared" si="2"/>
        <v>2044723</v>
      </c>
      <c r="G110" s="225">
        <f t="shared" si="2"/>
        <v>2364293</v>
      </c>
      <c r="H110" s="225">
        <f t="shared" si="2"/>
        <v>2257099</v>
      </c>
      <c r="I110" s="225">
        <f t="shared" si="2"/>
        <v>2426917</v>
      </c>
      <c r="J110" s="225">
        <f t="shared" si="2"/>
        <v>2503962</v>
      </c>
      <c r="K110" s="225">
        <f t="shared" si="2"/>
        <v>2402855</v>
      </c>
      <c r="L110" s="225">
        <f t="shared" si="2"/>
        <v>2174774</v>
      </c>
      <c r="M110" s="225">
        <f t="shared" si="2"/>
        <v>2057145</v>
      </c>
      <c r="N110" s="225">
        <f t="shared" si="2"/>
        <v>2134450</v>
      </c>
      <c r="O110" s="225">
        <f t="shared" si="2"/>
        <v>0</v>
      </c>
      <c r="P110" s="225">
        <f t="shared" si="2"/>
        <v>0</v>
      </c>
      <c r="Q110" s="225">
        <f t="shared" si="2"/>
        <v>0</v>
      </c>
      <c r="R110" s="222">
        <f t="shared" si="2"/>
        <v>20366218</v>
      </c>
    </row>
    <row r="112" spans="2:18">
      <c r="B112" s="223" t="s">
        <v>228</v>
      </c>
      <c r="D112" s="226">
        <f>D110/D109*100</f>
        <v>18.52618960602921</v>
      </c>
      <c r="E112" s="226">
        <f t="shared" ref="E112:R112" si="3">E110/E109*100</f>
        <v>17.930601070789933</v>
      </c>
      <c r="F112" s="226">
        <f t="shared" si="3"/>
        <v>19.137417315391328</v>
      </c>
      <c r="G112" s="226">
        <f t="shared" si="3"/>
        <v>17.194874438790379</v>
      </c>
      <c r="H112" s="226">
        <f t="shared" si="3"/>
        <v>16.465774066806528</v>
      </c>
      <c r="I112" s="226">
        <f t="shared" si="3"/>
        <v>18.516189822232395</v>
      </c>
      <c r="J112" s="226">
        <f t="shared" si="3"/>
        <v>19.054436627322666</v>
      </c>
      <c r="K112" s="226">
        <f t="shared" si="3"/>
        <v>17.253241676208699</v>
      </c>
      <c r="L112" s="226">
        <f t="shared" si="3"/>
        <v>18.975984377869871</v>
      </c>
      <c r="M112" s="226">
        <f t="shared" si="3"/>
        <v>17.0545410048653</v>
      </c>
      <c r="N112" s="226">
        <f t="shared" si="3"/>
        <v>16.376963958172812</v>
      </c>
      <c r="O112" s="226" t="e">
        <f t="shared" si="3"/>
        <v>#DIV/0!</v>
      </c>
      <c r="P112" s="226" t="e">
        <f t="shared" si="3"/>
        <v>#DIV/0!</v>
      </c>
      <c r="Q112" s="226" t="e">
        <f t="shared" si="3"/>
        <v>#DIV/0!</v>
      </c>
      <c r="R112" s="226">
        <f t="shared" si="3"/>
        <v>17.729276566119463</v>
      </c>
    </row>
  </sheetData>
  <mergeCells count="4">
    <mergeCell ref="A1:R1"/>
    <mergeCell ref="B77:C77"/>
    <mergeCell ref="B109:C109"/>
    <mergeCell ref="B110:C110"/>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23</vt:i4>
      </vt:variant>
      <vt:variant>
        <vt:lpstr>Named Ranges</vt:lpstr>
      </vt:variant>
      <vt:variant>
        <vt:i4>4</vt:i4>
      </vt:variant>
    </vt:vector>
  </HeadingPairs>
  <TitlesOfParts>
    <vt:vector size="27" baseType="lpstr">
      <vt:lpstr>Introduction</vt:lpstr>
      <vt:lpstr>Revenue</vt:lpstr>
      <vt:lpstr>KZN</vt:lpstr>
      <vt:lpstr>KZN Structure</vt:lpstr>
      <vt:lpstr>KZN Growth</vt:lpstr>
      <vt:lpstr>KZN Totals</vt:lpstr>
      <vt:lpstr>KZN Munic Contr</vt:lpstr>
      <vt:lpstr>KZN Munic Ratings</vt:lpstr>
      <vt:lpstr>KZN Munic Ratings Correlation</vt:lpstr>
      <vt:lpstr>Conditional Grants</vt:lpstr>
      <vt:lpstr>Conditional Grants %</vt:lpstr>
      <vt:lpstr>2003</vt:lpstr>
      <vt:lpstr>2004</vt:lpstr>
      <vt:lpstr>2005</vt:lpstr>
      <vt:lpstr>2006</vt:lpstr>
      <vt:lpstr>2007</vt:lpstr>
      <vt:lpstr>2008</vt:lpstr>
      <vt:lpstr>2009</vt:lpstr>
      <vt:lpstr>2010</vt:lpstr>
      <vt:lpstr>2011</vt:lpstr>
      <vt:lpstr>2012</vt:lpstr>
      <vt:lpstr>Monthly OPEX</vt:lpstr>
      <vt:lpstr>Monthly OPEX (2)</vt:lpstr>
      <vt:lpstr>'Conditional Grants'!Print_Area</vt:lpstr>
      <vt:lpstr>'Conditional Grants %'!Print_Area</vt:lpstr>
      <vt:lpstr>'Conditional Grants'!Print_Titles</vt:lpstr>
      <vt:lpstr>'Conditional Grants %'!Print_Titles</vt:lpstr>
    </vt:vector>
  </TitlesOfParts>
  <Company>Finance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2009-06-26T06:20:45Z</dcterms:created>
  <dcterms:modified xsi:type="dcterms:W3CDTF">2011-10-27T01:33:05Z</dcterms:modified>
</cp:coreProperties>
</file>